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filterPrivacy="1" autoCompressPictures="0"/>
  <xr:revisionPtr revIDLastSave="0" documentId="13_ncr:1_{8AC32687-5610-463A-8275-5D0E16615AC6}" xr6:coauthVersionLast="45" xr6:coauthVersionMax="45" xr10:uidLastSave="{00000000-0000-0000-0000-000000000000}"/>
  <bookViews>
    <workbookView xWindow="3060" yWindow="1200" windowWidth="21735" windowHeight="13500" activeTab="1" xr2:uid="{00000000-000D-0000-FFFF-FFFF00000000}"/>
  </bookViews>
  <sheets>
    <sheet name="Start" sheetId="2" r:id="rId1"/>
    <sheet name="Yearly Calendar" sheetId="1" r:id="rId2"/>
  </sheets>
  <definedNames>
    <definedName name="AprSun1">DATE(CalendarYear,4,1)-WEEKDAY(DATE(CalendarYear,4,1))</definedName>
    <definedName name="AugSun1">DATE(CalendarYear,8,1)-WEEKDAY(DATE(CalendarYear,8,1))</definedName>
    <definedName name="CalendarYear">'Yearly Calendar'!$C$1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1">'Yearly Calendar'!$B$1:$Y$55</definedName>
    <definedName name="SepSun1">DATE(CalendarYear,9,1)-WEEKDAY(DATE(CalendarYear,9,1))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34" i="1" l="1"/>
  <c r="G7" i="1" l="1"/>
  <c r="Q55" i="1" l="1"/>
  <c r="P55" i="1"/>
  <c r="O55" i="1"/>
  <c r="N55" i="1"/>
  <c r="M55" i="1"/>
  <c r="L55" i="1"/>
  <c r="K55" i="1"/>
  <c r="Q54" i="1"/>
  <c r="P54" i="1"/>
  <c r="O54" i="1"/>
  <c r="N54" i="1"/>
  <c r="M54" i="1"/>
  <c r="L54" i="1"/>
  <c r="K54" i="1"/>
  <c r="Q53" i="1"/>
  <c r="P53" i="1"/>
  <c r="O53" i="1"/>
  <c r="N53" i="1"/>
  <c r="M53" i="1"/>
  <c r="L53" i="1"/>
  <c r="K53" i="1"/>
  <c r="Q52" i="1"/>
  <c r="P52" i="1"/>
  <c r="O52" i="1"/>
  <c r="N52" i="1"/>
  <c r="M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K35" i="1"/>
  <c r="Q34" i="1"/>
  <c r="P34" i="1"/>
  <c r="O34" i="1"/>
  <c r="N34" i="1"/>
  <c r="M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<sst xmlns="http://schemas.openxmlformats.org/spreadsheetml/2006/main" count="175" uniqueCount="72">
  <si>
    <t>IMPORTANT DATES</t>
  </si>
  <si>
    <t>JANUARY</t>
  </si>
  <si>
    <t>FEBRUARY</t>
  </si>
  <si>
    <t>MARCH</t>
  </si>
  <si>
    <t>APRIL</t>
  </si>
  <si>
    <t>MAY</t>
  </si>
  <si>
    <t>JUNE</t>
  </si>
  <si>
    <t>JULY</t>
  </si>
  <si>
    <t>AUGUST</t>
  </si>
  <si>
    <t>SEPTEMBER</t>
  </si>
  <si>
    <t>OCTOBER</t>
  </si>
  <si>
    <t>NOVEMBER</t>
  </si>
  <si>
    <t>DECEMBER</t>
  </si>
  <si>
    <t>SUN</t>
  </si>
  <si>
    <t>MON</t>
  </si>
  <si>
    <t>TUE</t>
  </si>
  <si>
    <t>WED</t>
  </si>
  <si>
    <t>FRI</t>
  </si>
  <si>
    <t>SAT</t>
  </si>
  <si>
    <t>THU</t>
  </si>
  <si>
    <t>ABOUT THIS TEMPLATE</t>
  </si>
  <si>
    <t>Use this template to create a personal small business calendar of any year.</t>
  </si>
  <si>
    <t>Fill in Company Name and contact details and add Company logo.</t>
  </si>
  <si>
    <t>Select year and enter important dates and occasions.</t>
  </si>
  <si>
    <t>Note: </t>
  </si>
  <si>
    <t>Create a Small Business Calendar for any year in this worksheet. Helpful instructions on how to use this worksheet are in cells in this column. Select the spinner in cell at right to change the year in cell C1. Important Dates label is in cell U1</t>
  </si>
  <si>
    <t>Tip is in cell at right</t>
  </si>
  <si>
    <t>Selected year calendar is in cells C3 through Q55, January calendar in cells C4 to I10, and February calendar in cells K4 to Q10. January label is in cell C3 and February in cell K3. Enter important dates and occasions in cells U3 through U42</t>
  </si>
  <si>
    <t>March label is in cell C12 and April in cell K12</t>
  </si>
  <si>
    <t>May label is in cell C21 and June in cell K21</t>
  </si>
  <si>
    <t>July label is in cell C30 and August in cell K30</t>
  </si>
  <si>
    <t>September label is in cell C39 and October in cell K39</t>
  </si>
  <si>
    <t>Enter Street Address in cell U44</t>
  </si>
  <si>
    <t>Enter City, State, and Zip Code in cell U45. Next instruction is in cell A47</t>
  </si>
  <si>
    <t>November label is in cell C48 and December in cell K48. Enter Email address in cell U48</t>
  </si>
  <si>
    <t>To learn more about tables, press SHIFT and then F10 within a table, select the TABLE option, and then select ALTERNATIVE TEXT.</t>
  </si>
  <si>
    <t>January calendar table is in cells C4 to I10 and February calendar table in cells K4 to Q10. Next instruction is in cell A12</t>
  </si>
  <si>
    <t>March calendar table is in cells C13 to I19 and April calendar table in cells K13 to Q19. Next instruction is in cell A21</t>
  </si>
  <si>
    <t>May calendar table is in cells C22 to I28 and June calendar table in cells K22 to Q28. Next instruction is in cell A30</t>
  </si>
  <si>
    <t>July calendar table is in cells C31 to I37 and August calendar table in cells K31 to Q37. Next instruction is in cell A39</t>
  </si>
  <si>
    <t>September calendar table is in cells C40 to I46 and October calendar in cells K40 to Q46. Next instruction is in cell A44</t>
  </si>
  <si>
    <t>Enter Company Phone Number in cell U47</t>
  </si>
  <si>
    <t>November calendar table is in cells C49 to I55 and December calendar in cells K49 to Q55. Next instruction is in cell A51</t>
  </si>
  <si>
    <t>Add company logo in cell U51</t>
  </si>
  <si>
    <t xml:space="preserve">Additional instructions have been provided in column A in YEARLY CALENDAR worksheet. This text has been intentionally hidden. To remove text, select column A, then select DELETE. </t>
  </si>
  <si>
    <t>17 - Board Meeting*</t>
  </si>
  <si>
    <t>8 - Board Meeting</t>
  </si>
  <si>
    <t>11 - Board Meeting</t>
  </si>
  <si>
    <t>12 - Board Meeting</t>
  </si>
  <si>
    <t>9 - Board Meeting</t>
  </si>
  <si>
    <t>14 - Board Meeting</t>
  </si>
  <si>
    <t>13 - Board Meeting</t>
  </si>
  <si>
    <t>10 - Board Meeting</t>
  </si>
  <si>
    <t>Location: ABC, 651 Danville Dr., Ste. 200 Orlando, FL 32825</t>
  </si>
  <si>
    <t>No meeting</t>
  </si>
  <si>
    <t>* August is third Monday</t>
  </si>
  <si>
    <t>14 - Board Meeting &amp; Dinner</t>
  </si>
  <si>
    <t>January 23</t>
  </si>
  <si>
    <t>Tallahasse LegCon</t>
  </si>
  <si>
    <t>March 18</t>
  </si>
  <si>
    <t>CFC ABC</t>
  </si>
  <si>
    <t>May 20</t>
  </si>
  <si>
    <t>July 16</t>
  </si>
  <si>
    <t>September 16</t>
  </si>
  <si>
    <t>November 18</t>
  </si>
  <si>
    <t>July 16- 18</t>
  </si>
  <si>
    <t>State Convention, Ritz Carlton, Naples</t>
  </si>
  <si>
    <t>Central FL Chapter Board Meeting Dates</t>
  </si>
  <si>
    <t>pm</t>
  </si>
  <si>
    <t>3:30pm to 5:00pm</t>
  </si>
  <si>
    <t>6:00pm to 8:00pm</t>
  </si>
  <si>
    <t>ABC of Florida Board Meeting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</si>
</sst>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
  </numFmts>
  <fonts count="32"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
      <sz val="8"/>
      <color theme="1"/>
      <name val="Open Sans"/>
      <family val="2"/>
    </font>
    <font>
      <b/>
      <sz val="26"/>
      <color theme="0"/>
      <name val="Open Sans"/>
      <family val="2"/>
    </font>
    <font>
      <sz val="8"/>
      <color theme="0"/>
      <name val="Open Sans"/>
      <family val="2"/>
    </font>
    <font>
      <b/>
      <sz val="13.5"/>
      <color theme="0"/>
      <name val="Open Sans"/>
      <family val="2"/>
    </font>
    <font>
      <sz val="11"/>
      <color theme="1"/>
      <name val="Open Sans"/>
      <family val="2"/>
    </font>
    <font>
      <i/>
      <sz val="10"/>
      <color theme="8" tint="-0.499984740745262"/>
      <name val="Open Sans"/>
      <family val="2"/>
    </font>
    <font>
      <b/>
      <sz val="9.5"/>
      <color theme="8" tint="-0.499984740745262"/>
      <name val="Open Sans"/>
      <family val="2"/>
    </font>
    <font>
      <b/>
      <sz val="12"/>
      <color theme="1"/>
      <name val="Open Sans"/>
      <family val="2"/>
    </font>
    <font>
      <sz val="11"/>
      <color theme="8" tint="-0.499984740745262"/>
      <name val="Open Sans"/>
      <family val="2"/>
    </font>
    <font>
      <b/>
      <sz val="8"/>
      <color theme="1" tint="0.34998626667073579"/>
      <name val="Open Sans"/>
      <family val="2"/>
    </font>
    <font>
      <sz val="11"/>
      <color theme="1" tint="0.14999847407452621"/>
      <name val="Open Sans"/>
      <family val="2"/>
    </font>
    <font>
      <sz val="11"/>
      <color rgb="FF00B0F0"/>
      <name val="Open Sans"/>
      <family val="2"/>
    </font>
    <font>
      <sz val="8"/>
      <color theme="8" tint="-0.499984740745262"/>
      <name val="Open Sans"/>
      <family val="2"/>
    </font>
    <font>
      <sz val="9"/>
      <color theme="1" tint="0.14999847407452621"/>
      <name val="Open Sans"/>
      <family val="2"/>
    </font>
    <font>
      <sz val="8"/>
      <color theme="8"/>
      <name val="Open Sans"/>
      <family val="2"/>
    </font>
    <font>
      <b/>
      <sz val="11"/>
      <color theme="1"/>
      <name val="Open Sans"/>
      <family val="2"/>
    </font>
    <font>
      <sz val="12"/>
      <name val="Open Sans"/>
      <family val="2"/>
    </font>
    <font>
      <sz val="12"/>
      <color theme="1"/>
      <name val="Open Sans"/>
      <family val="2"/>
    </font>
    <font>
      <sz val="9"/>
      <color theme="8" tint="-0.499984740745262"/>
      <name val="Open Sans"/>
      <family val="2"/>
    </font>
    <font>
      <sz val="9"/>
      <color theme="1"/>
      <name val="Open Sans"/>
      <family val="2"/>
    </font>
    <font>
      <sz val="9"/>
      <color theme="8"/>
      <name val="Open Sans"/>
      <family val="2"/>
    </font>
    <font>
      <sz val="10"/>
      <color theme="1" tint="0.14999847407452621"/>
      <name val="Open Sans"/>
      <family val="2"/>
    </font>
    <font>
      <b/>
      <sz val="11"/>
      <color theme="1" tint="0.14999847407452621"/>
      <name val="Open Sans"/>
      <family val="2"/>
    </font>
    <font>
      <sz val="10"/>
      <color theme="1"/>
      <name val="Open Sans"/>
      <family val="2"/>
    </font>
  </fonts>
  <fills count="6">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theme="0"/>
        <bgColor indexed="64"/>
      </patternFill>
    </fill>
    <fill>
      <patternFill patternType="solid">
        <fgColor rgb="FFFFCCFF"/>
        <bgColor indexed="64"/>
      </patternFill>
    </fill>
  </fills>
  <borders count="3">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1" applyNumberFormat="0" applyFill="0" applyAlignment="0" applyProtection="0"/>
  </cellStyleXfs>
  <cellXfs count="58">
    <xf numFmtId="0" fontId="0" fillId="0" borderId="0" xfId="0"/>
    <xf numFmtId="0" fontId="3" fillId="0" borderId="0" xfId="0" applyFont="1" applyAlignment="1">
      <alignment vertical="center" wrapText="1"/>
    </xf>
    <xf numFmtId="0" fontId="7" fillId="3" borderId="0" xfId="1" applyFont="1" applyFill="1" applyBorder="1" applyAlignment="1">
      <alignment horizontal="center" vertical="center"/>
    </xf>
    <xf numFmtId="0" fontId="2" fillId="0" borderId="0" xfId="0" applyFont="1" applyAlignment="1">
      <alignment vertical="center" wrapText="1"/>
    </xf>
    <xf numFmtId="0" fontId="6"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165" fontId="8" fillId="0" borderId="0" xfId="0" applyNumberFormat="1" applyFont="1" applyAlignment="1">
      <alignment wrapText="1"/>
    </xf>
    <xf numFmtId="0" fontId="8" fillId="3" borderId="0" xfId="0" applyFont="1" applyFill="1"/>
    <xf numFmtId="0" fontId="9" fillId="3" borderId="0" xfId="0" applyFont="1" applyFill="1" applyBorder="1" applyAlignment="1">
      <alignment vertical="center"/>
    </xf>
    <xf numFmtId="0" fontId="10" fillId="3" borderId="0" xfId="0" applyFont="1" applyFill="1"/>
    <xf numFmtId="0" fontId="11" fillId="3" borderId="0" xfId="0" applyFont="1" applyFill="1" applyAlignment="1">
      <alignment vertical="center"/>
    </xf>
    <xf numFmtId="0" fontId="8" fillId="0" borderId="0" xfId="0" applyFont="1"/>
    <xf numFmtId="165" fontId="12" fillId="0" borderId="0" xfId="0" applyNumberFormat="1" applyFont="1" applyAlignment="1">
      <alignment vertical="center"/>
    </xf>
    <xf numFmtId="0" fontId="8" fillId="0" borderId="0" xfId="0" applyFont="1" applyFill="1" applyBorder="1"/>
    <xf numFmtId="0" fontId="8" fillId="2" borderId="0" xfId="0" applyFont="1" applyFill="1"/>
    <xf numFmtId="165" fontId="8" fillId="0" borderId="0" xfId="0" applyNumberFormat="1" applyFont="1" applyAlignment="1"/>
    <xf numFmtId="0" fontId="15" fillId="0" borderId="0" xfId="0" applyFont="1" applyFill="1" applyBorder="1" applyAlignment="1"/>
    <xf numFmtId="0" fontId="8" fillId="2" borderId="0" xfId="0" applyFont="1" applyFill="1" applyBorder="1"/>
    <xf numFmtId="49" fontId="12" fillId="0" borderId="0" xfId="0" applyNumberFormat="1" applyFont="1" applyAlignment="1">
      <alignment horizontal="center"/>
    </xf>
    <xf numFmtId="49" fontId="16" fillId="0" borderId="0" xfId="0" applyNumberFormat="1" applyFont="1" applyAlignment="1">
      <alignment horizontal="center"/>
    </xf>
    <xf numFmtId="0" fontId="17" fillId="0" borderId="0" xfId="0" applyFont="1" applyFill="1" applyBorder="1" applyAlignment="1">
      <alignment horizontal="center"/>
    </xf>
    <xf numFmtId="0" fontId="8" fillId="0" borderId="0" xfId="0" applyFont="1" applyFill="1" applyBorder="1" applyAlignment="1">
      <alignment horizontal="center"/>
    </xf>
    <xf numFmtId="49" fontId="18" fillId="0" borderId="0" xfId="0" applyNumberFormat="1" applyFont="1" applyAlignment="1">
      <alignment horizontal="center"/>
    </xf>
    <xf numFmtId="164" fontId="8" fillId="0" borderId="0" xfId="0" applyNumberFormat="1" applyFont="1" applyFill="1" applyBorder="1" applyAlignment="1">
      <alignment horizontal="center"/>
    </xf>
    <xf numFmtId="49" fontId="19" fillId="0" borderId="0" xfId="0" applyNumberFormat="1" applyFont="1" applyAlignment="1">
      <alignment horizontal="center"/>
    </xf>
    <xf numFmtId="49" fontId="20" fillId="0" borderId="0" xfId="0" applyNumberFormat="1" applyFont="1" applyAlignment="1">
      <alignment horizontal="left"/>
    </xf>
    <xf numFmtId="49" fontId="21" fillId="0" borderId="0" xfId="0" applyNumberFormat="1" applyFont="1" applyAlignment="1">
      <alignment horizontal="left"/>
    </xf>
    <xf numFmtId="49" fontId="8" fillId="0" borderId="0" xfId="0" applyNumberFormat="1" applyFont="1" applyAlignment="1">
      <alignment horizontal="left"/>
    </xf>
    <xf numFmtId="49" fontId="20" fillId="0" borderId="0" xfId="0" applyNumberFormat="1" applyFont="1" applyFill="1" applyBorder="1" applyAlignment="1">
      <alignment horizontal="left"/>
    </xf>
    <xf numFmtId="164" fontId="8" fillId="0" borderId="0" xfId="0" applyNumberFormat="1" applyFont="1" applyFill="1" applyBorder="1"/>
    <xf numFmtId="164" fontId="8" fillId="2" borderId="0" xfId="0" applyNumberFormat="1" applyFont="1" applyFill="1" applyBorder="1"/>
    <xf numFmtId="49" fontId="22" fillId="0" borderId="0" xfId="0" applyNumberFormat="1" applyFont="1" applyFill="1" applyBorder="1" applyAlignment="1">
      <alignment horizontal="left"/>
    </xf>
    <xf numFmtId="0" fontId="12" fillId="0" borderId="0" xfId="0" applyFont="1" applyAlignment="1">
      <alignment horizontal="center"/>
    </xf>
    <xf numFmtId="0" fontId="23" fillId="0" borderId="0" xfId="0" applyFont="1" applyAlignment="1">
      <alignment horizontal="center"/>
    </xf>
    <xf numFmtId="49" fontId="23" fillId="0" borderId="0" xfId="0" applyNumberFormat="1" applyFont="1" applyAlignment="1">
      <alignment horizontal="center"/>
    </xf>
    <xf numFmtId="0" fontId="8" fillId="0" borderId="0" xfId="0" applyFont="1" applyAlignment="1">
      <alignment horizontal="center"/>
    </xf>
    <xf numFmtId="0" fontId="24" fillId="4" borderId="0" xfId="0" applyFont="1" applyFill="1" applyAlignment="1">
      <alignment horizontal="left" vertical="center"/>
    </xf>
    <xf numFmtId="0" fontId="25" fillId="0" borderId="0" xfId="0" applyFont="1"/>
    <xf numFmtId="49" fontId="26" fillId="0" borderId="0" xfId="0" applyNumberFormat="1" applyFont="1" applyBorder="1"/>
    <xf numFmtId="49" fontId="26" fillId="0" borderId="0" xfId="0" applyNumberFormat="1" applyFont="1"/>
    <xf numFmtId="0" fontId="27" fillId="0" borderId="0" xfId="0" applyFont="1"/>
    <xf numFmtId="49" fontId="28" fillId="0" borderId="0" xfId="0" applyNumberFormat="1" applyFont="1"/>
    <xf numFmtId="165" fontId="8" fillId="0" borderId="0" xfId="0" applyNumberFormat="1" applyFont="1" applyAlignment="1">
      <alignment horizontal="center"/>
    </xf>
    <xf numFmtId="49" fontId="8" fillId="0" borderId="0" xfId="0" applyNumberFormat="1" applyFont="1"/>
    <xf numFmtId="49" fontId="30" fillId="0" borderId="0" xfId="0" applyNumberFormat="1" applyFont="1" applyAlignment="1">
      <alignment horizontal="left"/>
    </xf>
    <xf numFmtId="49" fontId="31" fillId="0" borderId="0" xfId="0" applyNumberFormat="1" applyFont="1" applyAlignment="1">
      <alignment horizontal="left"/>
    </xf>
    <xf numFmtId="49" fontId="31" fillId="0" borderId="0" xfId="0" applyNumberFormat="1" applyFont="1" applyAlignment="1">
      <alignment horizontal="center"/>
    </xf>
    <xf numFmtId="49" fontId="29" fillId="0" borderId="0" xfId="0" applyNumberFormat="1" applyFont="1" applyAlignment="1">
      <alignment horizontal="center"/>
    </xf>
    <xf numFmtId="164" fontId="8" fillId="5" borderId="2" xfId="0" applyNumberFormat="1" applyFont="1" applyFill="1" applyBorder="1" applyAlignment="1">
      <alignment horizontal="center"/>
    </xf>
    <xf numFmtId="49" fontId="30" fillId="5" borderId="2" xfId="0" applyNumberFormat="1" applyFont="1" applyFill="1" applyBorder="1" applyAlignment="1">
      <alignment horizontal="left"/>
    </xf>
    <xf numFmtId="0" fontId="8" fillId="5" borderId="2" xfId="0" applyFont="1" applyFill="1" applyBorder="1"/>
    <xf numFmtId="0" fontId="9" fillId="3" borderId="0" xfId="0" applyFont="1" applyFill="1" applyBorder="1" applyAlignment="1">
      <alignment horizontal="left" vertical="center"/>
    </xf>
    <xf numFmtId="0" fontId="13" fillId="0" borderId="0" xfId="0" applyFont="1" applyAlignment="1">
      <alignment horizontal="left" vertical="center" indent="2"/>
    </xf>
    <xf numFmtId="0" fontId="14" fillId="0" borderId="0" xfId="0" applyFont="1" applyFill="1" applyBorder="1" applyAlignment="1">
      <alignment horizontal="left"/>
    </xf>
    <xf numFmtId="0" fontId="14" fillId="0" borderId="0" xfId="0" applyFont="1" applyFill="1" applyBorder="1" applyAlignment="1"/>
    <xf numFmtId="165" fontId="8" fillId="0" borderId="0" xfId="0" applyNumberFormat="1" applyFont="1" applyAlignment="1">
      <alignment horizontal="center"/>
    </xf>
    <xf numFmtId="0" fontId="8" fillId="0" borderId="0" xfId="0" applyFont="1" applyFill="1" applyBorder="1" applyAlignment="1">
      <alignment horizontal="center"/>
    </xf>
  </cellXfs>
  <cellStyles count="2">
    <cellStyle name="Heading 2" xfId="1" builtinId="17"/>
    <cellStyle name="Normal" xfId="0" builtinId="0" customBuiltin="1"/>
  </cellStyles>
  <dxfs count="108">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Open Sans"/>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Open Sans"/>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Open Sans"/>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Open Sans"/>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Open Sans"/>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Open Sans"/>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Open Sans"/>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Open Sans"/>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Open Sans"/>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Open Sans"/>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Open Sans"/>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Open Sans"/>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Open Sans"/>
        <family val="2"/>
        <scheme val="none"/>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Spin" dx="16" fmlaLink="$C$1" max="2999" min="1900" page="10" val="202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pinner"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er" displayName="September" ref="C40:I46" totalsRowShown="0" headerRowDxfId="107" dataDxfId="106">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SUN" dataDxfId="105"/>
    <tableColumn id="2" xr3:uid="{AC077B57-4B5B-44D9-B680-1542FAA47835}" name="MON" dataDxfId="104"/>
    <tableColumn id="3" xr3:uid="{26C6390A-ED56-4389-921B-E823E3B142FA}" name="TUE" dataDxfId="103"/>
    <tableColumn id="4" xr3:uid="{6297A621-248D-4715-936B-3C7C8FAC9F73}" name="WED" dataDxfId="102"/>
    <tableColumn id="5" xr3:uid="{65439D0F-0987-4361-AACE-888F0AD02F41}" name="THU" dataDxfId="101"/>
    <tableColumn id="6" xr3:uid="{001F5D5B-2CE2-4830-B87A-47310907E17B}" name="FRI" dataDxfId="100"/>
    <tableColumn id="7" xr3:uid="{92559195-CB73-43D5-AD89-B537C8DAFB16}" name="SAT" dataDxfId="99"/>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pril" displayName="April" ref="K13:Q19" totalsRowShown="0" headerRowDxfId="26" dataDxfId="25">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SUN" dataDxfId="24"/>
    <tableColumn id="2" xr3:uid="{0254C3C1-F1BB-40F1-A18F-21E91977EE53}" name="MON" dataDxfId="23"/>
    <tableColumn id="3" xr3:uid="{C7755A12-A0CC-4F60-93D4-C919836CA309}" name="TUE" dataDxfId="22"/>
    <tableColumn id="4" xr3:uid="{82522450-2E91-46D3-B3E7-1AAB18C97CE5}" name="WED" dataDxfId="21"/>
    <tableColumn id="5" xr3:uid="{DFACDB8E-BE59-41D9-9E8B-38AB9BA5A92B}" name="THU" dataDxfId="20"/>
    <tableColumn id="6" xr3:uid="{64B8503A-65D1-4534-A8A1-DAE95B900A45}" name="FRI" dataDxfId="19"/>
    <tableColumn id="7" xr3:uid="{65CD88A0-3D5F-46A0-8B33-E2CF40A9104A}" name="SAT" dataDxfId="18"/>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uary" displayName="February" ref="K4:Q10" totalsRowShown="0" headerRowDxfId="17" dataDxfId="16">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SUN" dataDxfId="15"/>
    <tableColumn id="2" xr3:uid="{C6CD5C6F-CF91-4F35-B84B-AD12AA5267FB}" name="MON" dataDxfId="14"/>
    <tableColumn id="3" xr3:uid="{9BDA20AF-BB53-48D1-A451-57268ED65452}" name="TUE" dataDxfId="13"/>
    <tableColumn id="4" xr3:uid="{3404FDF8-ACC1-45AC-8414-A54CCAEE5983}" name="WED" dataDxfId="12"/>
    <tableColumn id="5" xr3:uid="{B0CA7D5E-4DA5-48D4-9D32-CCEBB2B7C1D4}" name="THU" dataDxfId="11"/>
    <tableColumn id="6" xr3:uid="{0C197BE0-3C8D-4A05-9555-54A2049E1930}" name="FRI" dataDxfId="10"/>
    <tableColumn id="7" xr3:uid="{9637FE45-D42A-4BDA-BFC9-5691C984419E}" name="SAT" dataDxfId="9"/>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uary" displayName="January" ref="C4:I10" totalsRowShown="0" headerRowDxfId="8" dataDxfId="7">
  <autoFilter ref="C4:I10" xr:uid="{88568651-C9EB-4E22-ADF8-AF307D60FB1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D08E625-E389-49CD-A4F1-235667DDA1FB}" name="SUN" dataDxfId="6"/>
    <tableColumn id="2" xr3:uid="{75530CFD-B4AD-4D7F-B600-AAB405F13F73}" name="MON" dataDxfId="5"/>
    <tableColumn id="3" xr3:uid="{FBE5DEA2-935E-4CDB-8F4B-6DA495232F54}" name="TUE" dataDxfId="4"/>
    <tableColumn id="4" xr3:uid="{C3545009-9649-4B2D-9DF4-38AA968488C7}" name="WED" dataDxfId="3"/>
    <tableColumn id="5" xr3:uid="{66242A36-16C2-4785-B8BE-E7522FB57E7F}" name="THU" dataDxfId="2"/>
    <tableColumn id="6" xr3:uid="{0C7FC9B3-E733-414B-918A-07CAC4D1424B}" name="FRI" dataDxfId="1"/>
    <tableColumn id="7" xr3:uid="{A966067F-058A-45AC-B3F6-BDEA651BC587}" name="SAT" dataDxfId="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ctober" displayName="October" ref="K40:Q46" totalsRowShown="0" headerRowDxfId="98" dataDxfId="97">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SUN" dataDxfId="96"/>
    <tableColumn id="2" xr3:uid="{BC214BD9-B1AA-437E-9F2A-96512D1FC1EF}" name="MON" dataDxfId="95"/>
    <tableColumn id="3" xr3:uid="{DEF1622E-55E3-4D12-BCF7-2C2AD5CA979E}" name="TUE" dataDxfId="94"/>
    <tableColumn id="4" xr3:uid="{F867F210-9EED-4C0D-8B37-DA1447D6A197}" name="WED" dataDxfId="93"/>
    <tableColumn id="5" xr3:uid="{CE9078E8-C980-4A0A-A8D3-2FD8424176E3}" name="THU" dataDxfId="92"/>
    <tableColumn id="6" xr3:uid="{515CFAB1-C4A6-417A-9486-443828202D84}" name="FRI" dataDxfId="91"/>
    <tableColumn id="7" xr3:uid="{4B8E7248-85D1-4C1F-B418-3B6A982A7CFB}" name="SAT" dataDxfId="9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ecember" displayName="December" ref="K49:Q55" totalsRowShown="0" headerRowDxfId="89" dataDxfId="88">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SUN" dataDxfId="87"/>
    <tableColumn id="2" xr3:uid="{0B2EF454-81AB-4D52-AA3C-B690EE44D185}" name="MON" dataDxfId="86"/>
    <tableColumn id="3" xr3:uid="{330729B5-C644-4537-822D-A57AA2A6AFCB}" name="TUE" dataDxfId="85"/>
    <tableColumn id="4" xr3:uid="{B075B448-2CB0-4CF8-8793-E5F852FB6BF4}" name="WED" dataDxfId="84"/>
    <tableColumn id="5" xr3:uid="{3DD95F2E-3155-449D-8E77-13FA75DB345D}" name="THU" dataDxfId="83"/>
    <tableColumn id="6" xr3:uid="{14159A6B-D249-4320-B25E-77E7CE8A7B70}" name="FRI" dataDxfId="82"/>
    <tableColumn id="7" xr3:uid="{120B0F7F-66B4-43D6-A5A0-273402CB3A21}" name="SAT" dataDxfId="81"/>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ember" displayName="November" ref="C49:I55" totalsRowShown="0" headerRowDxfId="80" dataDxfId="79">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SUN" dataDxfId="78"/>
    <tableColumn id="2" xr3:uid="{1938D43D-8FD5-4C3A-BBDE-168F7D05611A}" name="MON" dataDxfId="77"/>
    <tableColumn id="3" xr3:uid="{4842CF04-FF41-4DB4-969F-4FF7FB3902A6}" name="TUE" dataDxfId="76"/>
    <tableColumn id="4" xr3:uid="{E599A265-8BBA-452F-8721-124F4941D44A}" name="WED" dataDxfId="75"/>
    <tableColumn id="5" xr3:uid="{503B45A2-4B8C-40CA-A557-BE247E21EBE0}" name="THU" dataDxfId="74"/>
    <tableColumn id="6" xr3:uid="{11596C05-FA11-4530-A6EA-61D3235356BC}" name="FRI" dataDxfId="73"/>
    <tableColumn id="7" xr3:uid="{0AEE3C18-6495-4572-AF73-82B176FF576D}" name="SAT" dataDxfId="72"/>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ugust" displayName="August" ref="K31:Q37" totalsRowShown="0" headerRowDxfId="71" dataDxfId="70">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SUN" dataDxfId="69"/>
    <tableColumn id="2" xr3:uid="{2ADFD18E-73CF-40C6-9E7E-AC4C740BC59D}" name="MON" dataDxfId="68"/>
    <tableColumn id="3" xr3:uid="{BBC74DA7-83A6-4D91-BF4B-5F328BDDADC6}" name="TUE" dataDxfId="67"/>
    <tableColumn id="4" xr3:uid="{8C330E47-2E4D-412E-815A-0394E6AE9382}" name="WED" dataDxfId="66"/>
    <tableColumn id="5" xr3:uid="{7DE51A02-5E8E-45A2-8DAD-8BCA97881B5B}" name="THU" dataDxfId="65"/>
    <tableColumn id="6" xr3:uid="{F1DBB649-6704-4D40-9CEA-DF15F983A06C}" name="FRI" dataDxfId="64"/>
    <tableColumn id="7" xr3:uid="{51A41C29-8B84-44D3-9FBF-8CFD330AE630}" name="SAT" dataDxfId="63"/>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ly" displayName="July" ref="C31:I37" totalsRowShown="0" headerRowDxfId="62" dataDxfId="61">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SUN" dataDxfId="60"/>
    <tableColumn id="2" xr3:uid="{568E5AFD-291F-45CA-83FA-D2B689223DA6}" name="MON" dataDxfId="59"/>
    <tableColumn id="3" xr3:uid="{C8C03194-1D08-49BA-A13F-C8057F21DCFD}" name="TUE" dataDxfId="58"/>
    <tableColumn id="4" xr3:uid="{FA9F7A80-5142-4B66-A4DB-DD0C92AD12F8}" name="WED" dataDxfId="57"/>
    <tableColumn id="5" xr3:uid="{B161F7ED-ED60-4234-A636-5B7151552BEE}" name="THU" dataDxfId="56"/>
    <tableColumn id="6" xr3:uid="{B35D3CFE-C366-4BB1-8DB2-4AA956526C0F}" name="FRI" dataDxfId="55"/>
    <tableColumn id="7" xr3:uid="{AE059A51-FD33-4417-8D42-3C2CFA91888E}" name="SAT" dataDxfId="54"/>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ne" displayName="June" ref="K22:Q28" totalsRowShown="0" headerRowDxfId="53" dataDxfId="52">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SUN" dataDxfId="51"/>
    <tableColumn id="2" xr3:uid="{C194C86A-B8C3-4374-966A-22BFA0B87048}" name="MON" dataDxfId="50"/>
    <tableColumn id="3" xr3:uid="{59B5196A-9902-475A-80A7-EFF51EFA062C}" name="TUE" dataDxfId="49"/>
    <tableColumn id="4" xr3:uid="{40178AF9-C419-4535-8950-10F3AF777975}" name="WED" dataDxfId="48"/>
    <tableColumn id="5" xr3:uid="{BDB3553D-E653-45F5-90BF-B9941CEE517B}" name="THU" dataDxfId="47"/>
    <tableColumn id="6" xr3:uid="{C391E899-8C56-4F85-BC13-979EA10FF077}" name="FRI" dataDxfId="46"/>
    <tableColumn id="7" xr3:uid="{AF6B7E0C-93D9-4615-ABA0-6086AA3DDB65}" name="SAT" dataDxfId="45"/>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y" displayName="May" ref="C22:I28" totalsRowShown="0" headerRowDxfId="44" dataDxfId="43">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SUN" dataDxfId="42"/>
    <tableColumn id="2" xr3:uid="{0D18FAF9-1362-4AF0-B56F-782045BC6DB7}" name="MON" dataDxfId="41"/>
    <tableColumn id="3" xr3:uid="{8FBCF9B5-6CA8-4EB0-9DF9-D8F0F6F9C6BC}" name="TUE" dataDxfId="40"/>
    <tableColumn id="4" xr3:uid="{4F7F0F7F-47CD-4FF1-9E35-1B24099D080C}" name="WED" dataDxfId="39"/>
    <tableColumn id="5" xr3:uid="{DF92B16F-6BC5-4BDE-98FB-CDC534ADD668}" name="THU" dataDxfId="38"/>
    <tableColumn id="6" xr3:uid="{D029CFB9-380E-45BB-8A4B-FA3072C21946}" name="FRI" dataDxfId="37"/>
    <tableColumn id="7" xr3:uid="{478495E3-4C1A-4928-9264-BB651B96552E}" name="SAT" dataDxfId="36"/>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ch" displayName="March" ref="C13:I19" totalsRowShown="0" headerRowDxfId="35" dataDxfId="34">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SUN" dataDxfId="33"/>
    <tableColumn id="2" xr3:uid="{DD8FDA0B-3E4D-4BE5-ABD0-6A4A10D7346F}" name="MON" dataDxfId="32"/>
    <tableColumn id="3" xr3:uid="{525A03B4-FE60-4320-8824-28642BB0B1ED}" name="TUE" dataDxfId="31"/>
    <tableColumn id="4" xr3:uid="{AFB9B421-9871-4103-9D22-CD1267615538}" name="WED" dataDxfId="30"/>
    <tableColumn id="5" xr3:uid="{F3F809D4-B280-4CB6-AD4F-5694D0CD7653}" name="THU" dataDxfId="29"/>
    <tableColumn id="6" xr3:uid="{43B35C36-7B34-4608-8FC7-292BFAB1A110}" name="FRI" dataDxfId="28"/>
    <tableColumn id="7" xr3:uid="{2A162B00-2D10-4072-99A5-4D8A31ECAC84}" name="SAT" dataDxfId="27"/>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A67F1-E720-4B76-B254-0DA3BCA662D8}">
  <sheetPr>
    <tabColor theme="7" tint="-0.249977111117893"/>
  </sheetPr>
  <dimension ref="B1:B8"/>
  <sheetViews>
    <sheetView showGridLines="0" workbookViewId="0"/>
  </sheetViews>
  <sheetFormatPr defaultRowHeight="11.25" x14ac:dyDescent="0.2"/>
  <cols>
    <col min="1" max="1" width="2.83203125" customWidth="1"/>
    <col min="2" max="2" width="92.83203125" style="5" customWidth="1"/>
    <col min="3" max="3" width="2.83203125" customWidth="1"/>
  </cols>
  <sheetData>
    <row r="1" spans="2:2" ht="30" customHeight="1" x14ac:dyDescent="0.2">
      <c r="B1" s="2" t="s">
        <v>20</v>
      </c>
    </row>
    <row r="2" spans="2:2" ht="30" customHeight="1" x14ac:dyDescent="0.2">
      <c r="B2" s="1" t="s">
        <v>21</v>
      </c>
    </row>
    <row r="3" spans="2:2" ht="30" customHeight="1" x14ac:dyDescent="0.2">
      <c r="B3" s="1" t="s">
        <v>22</v>
      </c>
    </row>
    <row r="4" spans="2:2" ht="30" customHeight="1" x14ac:dyDescent="0.2">
      <c r="B4" s="1" t="s">
        <v>23</v>
      </c>
    </row>
    <row r="5" spans="2:2" ht="30" customHeight="1" x14ac:dyDescent="0.25">
      <c r="B5" s="4" t="s">
        <v>24</v>
      </c>
    </row>
    <row r="6" spans="2:2" ht="65.25" customHeight="1" x14ac:dyDescent="0.2">
      <c r="B6" s="6" t="s">
        <v>44</v>
      </c>
    </row>
    <row r="7" spans="2:2" ht="30" x14ac:dyDescent="0.2">
      <c r="B7" s="3" t="s">
        <v>35</v>
      </c>
    </row>
    <row r="8" spans="2:2" ht="15" x14ac:dyDescent="0.2">
      <c r="B8"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R69"/>
  <sheetViews>
    <sheetView showGridLines="0" tabSelected="1" topLeftCell="A7" zoomScaleNormal="100" workbookViewId="0">
      <selection activeCell="V27" sqref="V27"/>
    </sheetView>
  </sheetViews>
  <sheetFormatPr defaultColWidth="9.5" defaultRowHeight="12.75" x14ac:dyDescent="0.25"/>
  <cols>
    <col min="1" max="1" width="2.5" style="16" customWidth="1"/>
    <col min="2" max="2" width="5.1640625" style="12" customWidth="1"/>
    <col min="3" max="3" width="6.83203125" style="12" customWidth="1"/>
    <col min="4" max="4" width="7.6640625" style="12" customWidth="1"/>
    <col min="5" max="5" width="6.5" style="12" customWidth="1"/>
    <col min="6" max="6" width="7.33203125" style="12" customWidth="1"/>
    <col min="7" max="7" width="6.83203125" style="12" customWidth="1"/>
    <col min="8" max="8" width="6" style="12" customWidth="1"/>
    <col min="9" max="9" width="6.5" style="12" customWidth="1"/>
    <col min="10" max="11" width="5" style="12" customWidth="1"/>
    <col min="12" max="12" width="5.33203125" style="12" customWidth="1"/>
    <col min="13" max="13" width="5" style="12" customWidth="1"/>
    <col min="14" max="14" width="5.33203125" style="12" customWidth="1"/>
    <col min="15" max="15" width="5.5" style="12" customWidth="1"/>
    <col min="16" max="16" width="5" style="12" customWidth="1"/>
    <col min="17" max="17" width="5.5" style="12" customWidth="1"/>
    <col min="18" max="18" width="2.1640625" style="12" customWidth="1"/>
    <col min="19" max="19" width="1.1640625" style="12" customWidth="1"/>
    <col min="20" max="20" width="5.1640625" style="12" customWidth="1"/>
    <col min="21" max="23" width="42" style="12" customWidth="1"/>
    <col min="24" max="24" width="9.33203125" style="12" customWidth="1"/>
    <col min="25" max="25" width="13.5" style="12" customWidth="1"/>
    <col min="26" max="26" width="2.83203125" style="12" customWidth="1"/>
    <col min="27" max="45" width="9.33203125" style="12" customWidth="1"/>
    <col min="46" max="46" width="9.5" style="12" customWidth="1"/>
    <col min="47" max="16384" width="9.5" style="12"/>
  </cols>
  <sheetData>
    <row r="1" spans="1:44" ht="30" customHeight="1" x14ac:dyDescent="0.25">
      <c r="A1" s="7" t="s">
        <v>25</v>
      </c>
      <c r="B1" s="8"/>
      <c r="C1" s="52">
        <v>2020</v>
      </c>
      <c r="D1" s="52"/>
      <c r="E1" s="52"/>
      <c r="F1" s="52"/>
      <c r="G1" s="9"/>
      <c r="H1" s="10"/>
      <c r="I1" s="10"/>
      <c r="J1" s="10"/>
      <c r="K1" s="10"/>
      <c r="L1" s="10"/>
      <c r="M1" s="10"/>
      <c r="N1" s="10"/>
      <c r="O1" s="10"/>
      <c r="P1" s="10"/>
      <c r="Q1" s="10"/>
      <c r="R1" s="10"/>
      <c r="S1" s="8"/>
      <c r="T1" s="8"/>
      <c r="U1" s="11" t="s">
        <v>0</v>
      </c>
      <c r="V1" s="11"/>
      <c r="W1" s="11"/>
      <c r="X1" s="8"/>
      <c r="Y1" s="8"/>
    </row>
    <row r="2" spans="1:44" ht="15" customHeight="1" x14ac:dyDescent="0.3">
      <c r="A2" s="13" t="s">
        <v>26</v>
      </c>
      <c r="B2" s="53"/>
      <c r="C2" s="53"/>
      <c r="D2" s="53"/>
      <c r="E2" s="53"/>
      <c r="F2" s="53"/>
      <c r="G2" s="53"/>
      <c r="H2" s="53"/>
      <c r="I2" s="53"/>
      <c r="J2" s="53"/>
      <c r="K2" s="14"/>
      <c r="L2" s="14"/>
      <c r="M2" s="14"/>
      <c r="N2" s="14"/>
      <c r="O2" s="14"/>
      <c r="P2" s="14"/>
      <c r="Q2" s="14"/>
      <c r="R2" s="14"/>
      <c r="S2" s="15"/>
      <c r="U2" s="50" t="s">
        <v>67</v>
      </c>
      <c r="V2" s="51"/>
    </row>
    <row r="3" spans="1:44" ht="15" customHeight="1" x14ac:dyDescent="0.35">
      <c r="A3" s="16" t="s">
        <v>27</v>
      </c>
      <c r="B3" s="14"/>
      <c r="C3" s="54" t="s">
        <v>1</v>
      </c>
      <c r="D3" s="54"/>
      <c r="E3" s="54"/>
      <c r="F3" s="54"/>
      <c r="G3" s="54"/>
      <c r="H3" s="54"/>
      <c r="I3" s="54"/>
      <c r="J3" s="17"/>
      <c r="K3" s="55" t="s">
        <v>2</v>
      </c>
      <c r="L3" s="55"/>
      <c r="M3" s="55"/>
      <c r="N3" s="55"/>
      <c r="O3" s="55"/>
      <c r="P3" s="55"/>
      <c r="Q3" s="55"/>
      <c r="R3" s="14"/>
      <c r="S3" s="18"/>
      <c r="W3" s="20"/>
      <c r="X3" s="57"/>
      <c r="Y3" s="57"/>
      <c r="Z3" s="14"/>
      <c r="AA3" s="14"/>
      <c r="AB3" s="14"/>
      <c r="AC3" s="14"/>
      <c r="AD3" s="14"/>
      <c r="AE3" s="14"/>
      <c r="AF3" s="14"/>
      <c r="AG3" s="14"/>
      <c r="AH3" s="14"/>
      <c r="AI3" s="14"/>
      <c r="AJ3" s="14"/>
      <c r="AK3" s="14"/>
      <c r="AL3" s="14"/>
      <c r="AM3" s="14"/>
      <c r="AN3" s="14"/>
      <c r="AO3" s="14"/>
      <c r="AP3" s="14"/>
      <c r="AQ3" s="14"/>
      <c r="AR3" s="14"/>
    </row>
    <row r="4" spans="1:44" ht="15" customHeight="1" x14ac:dyDescent="0.3">
      <c r="A4" s="13" t="s">
        <v>36</v>
      </c>
      <c r="B4" s="14"/>
      <c r="C4" s="21" t="s">
        <v>13</v>
      </c>
      <c r="D4" s="21" t="s">
        <v>14</v>
      </c>
      <c r="E4" s="21" t="s">
        <v>15</v>
      </c>
      <c r="F4" s="21" t="s">
        <v>16</v>
      </c>
      <c r="G4" s="21" t="s">
        <v>19</v>
      </c>
      <c r="H4" s="21" t="s">
        <v>17</v>
      </c>
      <c r="I4" s="21" t="s">
        <v>18</v>
      </c>
      <c r="J4" s="22"/>
      <c r="K4" s="21" t="s">
        <v>13</v>
      </c>
      <c r="L4" s="21" t="s">
        <v>14</v>
      </c>
      <c r="M4" s="21" t="s">
        <v>15</v>
      </c>
      <c r="N4" s="21" t="s">
        <v>16</v>
      </c>
      <c r="O4" s="21" t="s">
        <v>19</v>
      </c>
      <c r="P4" s="21" t="s">
        <v>17</v>
      </c>
      <c r="Q4" s="21" t="s">
        <v>18</v>
      </c>
      <c r="R4" s="14"/>
      <c r="S4" s="15"/>
      <c r="U4" s="19" t="s">
        <v>68</v>
      </c>
      <c r="V4" s="19" t="s">
        <v>7</v>
      </c>
      <c r="W4" s="23"/>
      <c r="X4" s="57"/>
      <c r="Y4" s="57"/>
      <c r="AB4" s="14"/>
      <c r="AJ4" s="14"/>
      <c r="AR4" s="14"/>
    </row>
    <row r="5" spans="1:44" ht="15" customHeight="1" x14ac:dyDescent="0.3">
      <c r="A5" s="13"/>
      <c r="B5" s="14"/>
      <c r="C5" s="24" t="str">
        <f>IF(DAY(JanSun1)=1,"",IF(AND(YEAR(JanSun1+1)=CalendarYear,MONTH(JanSun1+1)=1),JanSun1+1,""))</f>
        <v/>
      </c>
      <c r="D5" s="24" t="str">
        <f>IF(DAY(JanSun1)=1,"",IF(AND(YEAR(JanSun1+2)=CalendarYear,MONTH(JanSun1+2)=1),JanSun1+2,""))</f>
        <v/>
      </c>
      <c r="E5" s="24" t="str">
        <f>IF(DAY(JanSun1)=1,"",IF(AND(YEAR(JanSun1+3)=CalendarYear,MONTH(JanSun1+3)=1),JanSun1+3,""))</f>
        <v/>
      </c>
      <c r="F5" s="24">
        <f>IF(DAY(JanSun1)=1,"",IF(AND(YEAR(JanSun1+4)=CalendarYear,MONTH(JanSun1+4)=1),JanSun1+4,""))</f>
        <v>43831</v>
      </c>
      <c r="G5" s="24">
        <f>IF(DAY(JanSun1)=1,"",IF(AND(YEAR(JanSun1+5)=CalendarYear,MONTH(JanSun1+5)=1),JanSun1+5,""))</f>
        <v>43832</v>
      </c>
      <c r="H5" s="24">
        <f>IF(DAY(JanSun1)=1,"",IF(AND(YEAR(JanSun1+6)=CalendarYear,MONTH(JanSun1+6)=1),JanSun1+6,""))</f>
        <v>43833</v>
      </c>
      <c r="I5" s="24">
        <f>IF(DAY(JanSun1)=1,IF(AND(YEAR(JanSun1)=CalendarYear,MONTH(JanSun1)=1),JanSun1,""),IF(AND(YEAR(JanSun1+7)=CalendarYear,MONTH(JanSun1+7)=1),JanSun1+7,""))</f>
        <v>43834</v>
      </c>
      <c r="J5" s="24"/>
      <c r="K5" s="24" t="str">
        <f>IF(DAY(FebSun1)=1,"",IF(AND(YEAR(FebSun1+1)=CalendarYear,MONTH(FebSun1+1)=2),FebSun1+1,""))</f>
        <v/>
      </c>
      <c r="L5" s="24" t="str">
        <f>IF(DAY(FebSun1)=1,"",IF(AND(YEAR(FebSun1+2)=CalendarYear,MONTH(FebSun1+2)=2),FebSun1+2,""))</f>
        <v/>
      </c>
      <c r="M5" s="24" t="str">
        <f>IF(DAY(FebSun1)=1,"",IF(AND(YEAR(FebSun1+3)=CalendarYear,MONTH(FebSun1+3)=2),FebSun1+3,""))</f>
        <v/>
      </c>
      <c r="N5" s="24" t="str">
        <f>IF(DAY(FebSun1)=1,"",IF(AND(YEAR(FebSun1+4)=CalendarYear,MONTH(FebSun1+4)=2),FebSun1+4,""))</f>
        <v/>
      </c>
      <c r="O5" s="24" t="str">
        <f>IF(DAY(FebSun1)=1,"",IF(AND(YEAR(FebSun1+5)=CalendarYear,MONTH(FebSun1+5)=2),FebSun1+5,""))</f>
        <v/>
      </c>
      <c r="P5" s="24" t="str">
        <f>IF(DAY(FebSun1)=1,"",IF(AND(YEAR(FebSun1+6)=CalendarYear,MONTH(FebSun1+6)=2),FebSun1+6,""))</f>
        <v/>
      </c>
      <c r="Q5" s="24">
        <f>IF(DAY(FebSun1)=1,IF(AND(YEAR(FebSun1)=CalendarYear,MONTH(FebSun1)=2),FebSun1,""),IF(AND(YEAR(FebSun1+7)=CalendarYear,MONTH(FebSun1+7)=2),FebSun1+7,""))</f>
        <v>43862</v>
      </c>
      <c r="R5" s="14"/>
      <c r="S5" s="15"/>
      <c r="U5" s="19" t="s">
        <v>51</v>
      </c>
      <c r="V5" s="19" t="s">
        <v>54</v>
      </c>
      <c r="W5" s="25"/>
      <c r="X5" s="57"/>
      <c r="Y5" s="57"/>
      <c r="AB5" s="14"/>
      <c r="AJ5" s="14"/>
      <c r="AR5" s="14"/>
    </row>
    <row r="6" spans="1:44" ht="15" customHeight="1" x14ac:dyDescent="0.3">
      <c r="A6" s="13"/>
      <c r="B6" s="14"/>
      <c r="C6" s="24">
        <f>IF(DAY(JanSun1)=1,IF(AND(YEAR(JanSun1+1)=CalendarYear,MONTH(JanSun1+1)=1),JanSun1+1,""),IF(AND(YEAR(JanSun1+8)=CalendarYear,MONTH(JanSun1+8)=1),JanSun1+8,""))</f>
        <v>43835</v>
      </c>
      <c r="D6" s="24">
        <f>IF(DAY(JanSun1)=1,IF(AND(YEAR(JanSun1+2)=CalendarYear,MONTH(JanSun1+2)=1),JanSun1+2,""),IF(AND(YEAR(JanSun1+9)=CalendarYear,MONTH(JanSun1+9)=1),JanSun1+9,""))</f>
        <v>43836</v>
      </c>
      <c r="E6" s="24">
        <f>IF(DAY(JanSun1)=1,IF(AND(YEAR(JanSun1+3)=CalendarYear,MONTH(JanSun1+3)=1),JanSun1+3,""),IF(AND(YEAR(JanSun1+10)=CalendarYear,MONTH(JanSun1+10)=1),JanSun1+10,""))</f>
        <v>43837</v>
      </c>
      <c r="F6" s="24">
        <f>IF(DAY(JanSun1)=1,IF(AND(YEAR(JanSun1+4)=CalendarYear,MONTH(JanSun1+4)=1),JanSun1+4,""),IF(AND(YEAR(JanSun1+11)=CalendarYear,MONTH(JanSun1+11)=1),JanSun1+11,""))</f>
        <v>43838</v>
      </c>
      <c r="G6" s="24">
        <f>IF(DAY(JanSun1)=1,IF(AND(YEAR(JanSun1+5)=CalendarYear,MONTH(JanSun1+5)=1),JanSun1+5,""),IF(AND(YEAR(JanSun1+12)=CalendarYear,MONTH(JanSun1+12)=1),JanSun1+12,""))</f>
        <v>43839</v>
      </c>
      <c r="H6" s="24">
        <f>IF(DAY(JanSun1)=1,IF(AND(YEAR(JanSun1+6)=CalendarYear,MONTH(JanSun1+6)=1),JanSun1+6,""),IF(AND(YEAR(JanSun1+13)=CalendarYear,MONTH(JanSun1+13)=1),JanSun1+13,""))</f>
        <v>43840</v>
      </c>
      <c r="I6" s="24">
        <f>IF(DAY(JanSun1)=1,IF(AND(YEAR(JanSun1+7)=CalendarYear,MONTH(JanSun1+7)=1),JanSun1+7,""),IF(AND(YEAR(JanSun1+14)=CalendarYear,MONTH(JanSun1+14)=1),JanSun1+14,""))</f>
        <v>43841</v>
      </c>
      <c r="J6" s="24"/>
      <c r="K6" s="24">
        <f>IF(DAY(FebSun1)=1,IF(AND(YEAR(FebSun1+1)=CalendarYear,MONTH(FebSun1+1)=2),FebSun1+1,""),IF(AND(YEAR(FebSun1+8)=CalendarYear,MONTH(FebSun1+8)=2),FebSun1+8,""))</f>
        <v>43863</v>
      </c>
      <c r="L6" s="24">
        <f>IF(DAY(FebSun1)=1,IF(AND(YEAR(FebSun1+2)=CalendarYear,MONTH(FebSun1+2)=2),FebSun1+2,""),IF(AND(YEAR(FebSun1+9)=CalendarYear,MONTH(FebSun1+9)=2),FebSun1+9,""))</f>
        <v>43864</v>
      </c>
      <c r="M6" s="24">
        <f>IF(DAY(FebSun1)=1,IF(AND(YEAR(FebSun1+3)=CalendarYear,MONTH(FebSun1+3)=2),FebSun1+3,""),IF(AND(YEAR(FebSun1+10)=CalendarYear,MONTH(FebSun1+10)=2),FebSun1+10,""))</f>
        <v>43865</v>
      </c>
      <c r="N6" s="24">
        <f>IF(DAY(FebSun1)=1,IF(AND(YEAR(FebSun1+4)=CalendarYear,MONTH(FebSun1+4)=2),FebSun1+4,""),IF(AND(YEAR(FebSun1+11)=CalendarYear,MONTH(FebSun1+11)=2),FebSun1+11,""))</f>
        <v>43866</v>
      </c>
      <c r="O6" s="24">
        <f>IF(DAY(FebSun1)=1,IF(AND(YEAR(FebSun1+5)=CalendarYear,MONTH(FebSun1+5)=2),FebSun1+5,""),IF(AND(YEAR(FebSun1+12)=CalendarYear,MONTH(FebSun1+12)=2),FebSun1+12,""))</f>
        <v>43867</v>
      </c>
      <c r="P6" s="24">
        <f>IF(DAY(FebSun1)=1,IF(AND(YEAR(FebSun1+6)=CalendarYear,MONTH(FebSun1+6)=2),FebSun1+6,""),IF(AND(YEAR(FebSun1+13)=CalendarYear,MONTH(FebSun1+13)=2),FebSun1+13,""))</f>
        <v>43868</v>
      </c>
      <c r="Q6" s="24">
        <f>IF(DAY(FebSun1)=1,IF(AND(YEAR(FebSun1+7)=CalendarYear,MONTH(FebSun1+7)=2),FebSun1+7,""),IF(AND(YEAR(FebSun1+14)=CalendarYear,MONTH(FebSun1+14)=2),FebSun1+14,""))</f>
        <v>43869</v>
      </c>
      <c r="R6" s="14"/>
      <c r="S6" s="15"/>
      <c r="U6" s="19" t="s">
        <v>69</v>
      </c>
      <c r="V6" s="19"/>
      <c r="W6" s="26"/>
      <c r="X6" s="57"/>
      <c r="Y6" s="57"/>
      <c r="AB6" s="14"/>
      <c r="AJ6" s="14"/>
      <c r="AR6" s="14"/>
    </row>
    <row r="7" spans="1:44" ht="15" customHeight="1" x14ac:dyDescent="0.3">
      <c r="B7" s="14"/>
      <c r="C7" s="24">
        <f>IF(DAY(JanSun1)=1,IF(AND(YEAR(JanSun1+8)=CalendarYear,MONTH(JanSun1+8)=1),JanSun1+8,""),IF(AND(YEAR(JanSun1+15)=CalendarYear,MONTH(JanSun1+15)=1),JanSun1+15,""))</f>
        <v>43842</v>
      </c>
      <c r="D7" s="49">
        <f>IF(DAY(JanSun1)=1,IF(AND(YEAR(JanSun1+9)=CalendarYear,MONTH(JanSun1+9)=1),JanSun1+9,""),IF(AND(YEAR(JanSun1+16)=CalendarYear,MONTH(JanSun1+16)=1),JanSun1+16,""))</f>
        <v>43843</v>
      </c>
      <c r="E7" s="24">
        <f>IF(DAY(JanSun1)=1,IF(AND(YEAR(JanSun1+10)=CalendarYear,MONTH(JanSun1+10)=1),JanSun1+10,""),IF(AND(YEAR(JanSun1+17)=CalendarYear,MONTH(JanSun1+17)=1),JanSun1+17,""))</f>
        <v>43844</v>
      </c>
      <c r="F7" s="24">
        <f>IF(DAY(JanSun1)=1,IF(AND(YEAR(JanSun1+11)=CalendarYear,MONTH(JanSun1+11)=1),JanSun1+11,""),IF(AND(YEAR(JanSun1+18)=CalendarYear,MONTH(JanSun1+18)=1),JanSun1+18,""))</f>
        <v>43845</v>
      </c>
      <c r="G7" s="24">
        <f>IF(DAY(JanSun1)=1,IF(AND(YEAR(JanSun1+12)=CalendarYear,MONTH(JanSun1+12)=1),JanSun1+12,""),IF(AND(YEAR(JanSun1+19)=CalendarYear,MONTH(JanSun1+19)=1),JanSun1+19,""))</f>
        <v>43846</v>
      </c>
      <c r="H7" s="24">
        <f>IF(DAY(JanSun1)=1,IF(AND(YEAR(JanSun1+13)=CalendarYear,MONTH(JanSun1+13)=1),JanSun1+13,""),IF(AND(YEAR(JanSun1+20)=CalendarYear,MONTH(JanSun1+20)=1),JanSun1+20,""))</f>
        <v>43847</v>
      </c>
      <c r="I7" s="24">
        <f>IF(DAY(JanSun1)=1,IF(AND(YEAR(JanSun1+14)=CalendarYear,MONTH(JanSun1+14)=1),JanSun1+14,""),IF(AND(YEAR(JanSun1+21)=CalendarYear,MONTH(JanSun1+21)=1),JanSun1+21,""))</f>
        <v>43848</v>
      </c>
      <c r="J7" s="24"/>
      <c r="K7" s="24">
        <f>IF(DAY(FebSun1)=1,IF(AND(YEAR(FebSun1+8)=CalendarYear,MONTH(FebSun1+8)=2),FebSun1+8,""),IF(AND(YEAR(FebSun1+15)=CalendarYear,MONTH(FebSun1+15)=2),FebSun1+15,""))</f>
        <v>43870</v>
      </c>
      <c r="L7" s="49">
        <v>10</v>
      </c>
      <c r="M7" s="24">
        <f>IF(DAY(FebSun1)=1,IF(AND(YEAR(FebSun1+10)=CalendarYear,MONTH(FebSun1+10)=2),FebSun1+10,""),IF(AND(YEAR(FebSun1+17)=CalendarYear,MONTH(FebSun1+17)=2),FebSun1+17,""))</f>
        <v>43872</v>
      </c>
      <c r="N7" s="24">
        <f>IF(DAY(FebSun1)=1,IF(AND(YEAR(FebSun1+11)=CalendarYear,MONTH(FebSun1+11)=2),FebSun1+11,""),IF(AND(YEAR(FebSun1+18)=CalendarYear,MONTH(FebSun1+18)=2),FebSun1+18,""))</f>
        <v>43873</v>
      </c>
      <c r="O7" s="24">
        <f>IF(DAY(FebSun1)=1,IF(AND(YEAR(FebSun1+12)=CalendarYear,MONTH(FebSun1+12)=2),FebSun1+12,""),IF(AND(YEAR(FebSun1+19)=CalendarYear,MONTH(FebSun1+19)=2),FebSun1+19,""))</f>
        <v>43874</v>
      </c>
      <c r="P7" s="24">
        <f>IF(DAY(FebSun1)=1,IF(AND(YEAR(FebSun1+13)=CalendarYear,MONTH(FebSun1+13)=2),FebSun1+13,""),IF(AND(YEAR(FebSun1+20)=CalendarYear,MONTH(FebSun1+20)=2),FebSun1+20,""))</f>
        <v>43875</v>
      </c>
      <c r="Q7" s="24">
        <f>IF(DAY(FebSun1)=1,IF(AND(YEAR(FebSun1+14)=CalendarYear,MONTH(FebSun1+14)=2),FebSun1+14,""),IF(AND(YEAR(FebSun1+21)=CalendarYear,MONTH(FebSun1+21)=2),FebSun1+21,""))</f>
        <v>43876</v>
      </c>
      <c r="R7" s="14"/>
      <c r="S7" s="15"/>
      <c r="V7" s="19"/>
      <c r="W7" s="27"/>
      <c r="X7" s="57"/>
      <c r="Y7" s="57"/>
      <c r="AB7" s="14"/>
      <c r="AJ7" s="14"/>
      <c r="AR7" s="14"/>
    </row>
    <row r="8" spans="1:44" ht="15" customHeight="1" x14ac:dyDescent="0.3">
      <c r="B8" s="14"/>
      <c r="C8" s="24">
        <f>IF(DAY(JanSun1)=1,IF(AND(YEAR(JanSun1+15)=CalendarYear,MONTH(JanSun1+15)=1),JanSun1+15,""),IF(AND(YEAR(JanSun1+22)=CalendarYear,MONTH(JanSun1+22)=1),JanSun1+22,""))</f>
        <v>43849</v>
      </c>
      <c r="D8" s="24">
        <f>IF(DAY(JanSun1)=1,IF(AND(YEAR(JanSun1+16)=CalendarYear,MONTH(JanSun1+16)=1),JanSun1+16,""),IF(AND(YEAR(JanSun1+23)=CalendarYear,MONTH(JanSun1+23)=1),JanSun1+23,""))</f>
        <v>43850</v>
      </c>
      <c r="E8" s="24">
        <f>IF(DAY(JanSun1)=1,IF(AND(YEAR(JanSun1+17)=CalendarYear,MONTH(JanSun1+17)=1),JanSun1+17,""),IF(AND(YEAR(JanSun1+24)=CalendarYear,MONTH(JanSun1+24)=1),JanSun1+24,""))</f>
        <v>43851</v>
      </c>
      <c r="F8" s="24">
        <f>IF(DAY(JanSun1)=1,IF(AND(YEAR(JanSun1+18)=CalendarYear,MONTH(JanSun1+18)=1),JanSun1+18,""),IF(AND(YEAR(JanSun1+25)=CalendarYear,MONTH(JanSun1+25)=1),JanSun1+25,""))</f>
        <v>43852</v>
      </c>
      <c r="G8" s="24">
        <f>IF(DAY(JanSun1)=1,IF(AND(YEAR(JanSun1+19)=CalendarYear,MONTH(JanSun1+19)=1),JanSun1+19,""),IF(AND(YEAR(JanSun1+26)=CalendarYear,MONTH(JanSun1+26)=1),JanSun1+26,""))</f>
        <v>43853</v>
      </c>
      <c r="H8" s="24">
        <f>IF(DAY(JanSun1)=1,IF(AND(YEAR(JanSun1+20)=CalendarYear,MONTH(JanSun1+20)=1),JanSun1+20,""),IF(AND(YEAR(JanSun1+27)=CalendarYear,MONTH(JanSun1+27)=1),JanSun1+27,""))</f>
        <v>43854</v>
      </c>
      <c r="I8" s="24">
        <f>IF(DAY(JanSun1)=1,IF(AND(YEAR(JanSun1+21)=CalendarYear,MONTH(JanSun1+21)=1),JanSun1+21,""),IF(AND(YEAR(JanSun1+28)=CalendarYear,MONTH(JanSun1+28)=1),JanSun1+28,""))</f>
        <v>43855</v>
      </c>
      <c r="J8" s="24"/>
      <c r="K8" s="24">
        <f>IF(DAY(FebSun1)=1,IF(AND(YEAR(FebSun1+15)=CalendarYear,MONTH(FebSun1+15)=2),FebSun1+15,""),IF(AND(YEAR(FebSun1+22)=CalendarYear,MONTH(FebSun1+22)=2),FebSun1+22,""))</f>
        <v>43877</v>
      </c>
      <c r="L8" s="24">
        <f>IF(DAY(FebSun1)=1,IF(AND(YEAR(FebSun1+16)=CalendarYear,MONTH(FebSun1+16)=2),FebSun1+16,""),IF(AND(YEAR(FebSun1+23)=CalendarYear,MONTH(FebSun1+23)=2),FebSun1+23,""))</f>
        <v>43878</v>
      </c>
      <c r="M8" s="24">
        <f>IF(DAY(FebSun1)=1,IF(AND(YEAR(FebSun1+17)=CalendarYear,MONTH(FebSun1+17)=2),FebSun1+17,""),IF(AND(YEAR(FebSun1+24)=CalendarYear,MONTH(FebSun1+24)=2),FebSun1+24,""))</f>
        <v>43879</v>
      </c>
      <c r="N8" s="24">
        <f>IF(DAY(FebSun1)=1,IF(AND(YEAR(FebSun1+18)=CalendarYear,MONTH(FebSun1+18)=2),FebSun1+18,""),IF(AND(YEAR(FebSun1+25)=CalendarYear,MONTH(FebSun1+25)=2),FebSun1+25,""))</f>
        <v>43880</v>
      </c>
      <c r="O8" s="24">
        <f>IF(DAY(FebSun1)=1,IF(AND(YEAR(FebSun1+19)=CalendarYear,MONTH(FebSun1+19)=2),FebSun1+19,""),IF(AND(YEAR(FebSun1+26)=CalendarYear,MONTH(FebSun1+26)=2),FebSun1+26,""))</f>
        <v>43881</v>
      </c>
      <c r="P8" s="24">
        <f>IF(DAY(FebSun1)=1,IF(AND(YEAR(FebSun1+20)=CalendarYear,MONTH(FebSun1+20)=2),FebSun1+20,""),IF(AND(YEAR(FebSun1+27)=CalendarYear,MONTH(FebSun1+27)=2),FebSun1+27,""))</f>
        <v>43882</v>
      </c>
      <c r="Q8" s="24">
        <f>IF(DAY(FebSun1)=1,IF(AND(YEAR(FebSun1+21)=CalendarYear,MONTH(FebSun1+21)=2),FebSun1+21,""),IF(AND(YEAR(FebSun1+28)=CalendarYear,MONTH(FebSun1+28)=2),FebSun1+28,""))</f>
        <v>43883</v>
      </c>
      <c r="R8" s="14"/>
      <c r="S8" s="15"/>
      <c r="U8" s="19" t="s">
        <v>2</v>
      </c>
      <c r="V8" s="19" t="s">
        <v>8</v>
      </c>
      <c r="W8" s="28"/>
      <c r="X8" s="57"/>
      <c r="Y8" s="57"/>
      <c r="AB8" s="14"/>
      <c r="AJ8" s="14"/>
      <c r="AR8" s="14"/>
    </row>
    <row r="9" spans="1:44" ht="15" customHeight="1" x14ac:dyDescent="0.3">
      <c r="B9" s="14"/>
      <c r="C9" s="24">
        <f>IF(DAY(JanSun1)=1,IF(AND(YEAR(JanSun1+22)=CalendarYear,MONTH(JanSun1+22)=1),JanSun1+22,""),IF(AND(YEAR(JanSun1+29)=CalendarYear,MONTH(JanSun1+29)=1),JanSun1+29,""))</f>
        <v>43856</v>
      </c>
      <c r="D9" s="24">
        <f>IF(DAY(JanSun1)=1,IF(AND(YEAR(JanSun1+23)=CalendarYear,MONTH(JanSun1+23)=1),JanSun1+23,""),IF(AND(YEAR(JanSun1+30)=CalendarYear,MONTH(JanSun1+30)=1),JanSun1+30,""))</f>
        <v>43857</v>
      </c>
      <c r="E9" s="24">
        <f>IF(DAY(JanSun1)=1,IF(AND(YEAR(JanSun1+24)=CalendarYear,MONTH(JanSun1+24)=1),JanSun1+24,""),IF(AND(YEAR(JanSun1+31)=CalendarYear,MONTH(JanSun1+31)=1),JanSun1+31,""))</f>
        <v>43858</v>
      </c>
      <c r="F9" s="24">
        <f>IF(DAY(JanSun1)=1,IF(AND(YEAR(JanSun1+25)=CalendarYear,MONTH(JanSun1+25)=1),JanSun1+25,""),IF(AND(YEAR(JanSun1+32)=CalendarYear,MONTH(JanSun1+32)=1),JanSun1+32,""))</f>
        <v>43859</v>
      </c>
      <c r="G9" s="24">
        <f>IF(DAY(JanSun1)=1,IF(AND(YEAR(JanSun1+26)=CalendarYear,MONTH(JanSun1+26)=1),JanSun1+26,""),IF(AND(YEAR(JanSun1+33)=CalendarYear,MONTH(JanSun1+33)=1),JanSun1+33,""))</f>
        <v>43860</v>
      </c>
      <c r="H9" s="24">
        <f>IF(DAY(JanSun1)=1,IF(AND(YEAR(JanSun1+27)=CalendarYear,MONTH(JanSun1+27)=1),JanSun1+27,""),IF(AND(YEAR(JanSun1+34)=CalendarYear,MONTH(JanSun1+34)=1),JanSun1+34,""))</f>
        <v>43861</v>
      </c>
      <c r="I9" s="24" t="str">
        <f>IF(DAY(JanSun1)=1,IF(AND(YEAR(JanSun1+28)=CalendarYear,MONTH(JanSun1+28)=1),JanSun1+28,""),IF(AND(YEAR(JanSun1+35)=CalendarYear,MONTH(JanSun1+35)=1),JanSun1+35,""))</f>
        <v/>
      </c>
      <c r="J9" s="24"/>
      <c r="K9" s="24">
        <f>IF(DAY(FebSun1)=1,IF(AND(YEAR(FebSun1+22)=CalendarYear,MONTH(FebSun1+22)=2),FebSun1+22,""),IF(AND(YEAR(FebSun1+29)=CalendarYear,MONTH(FebSun1+29)=2),FebSun1+29,""))</f>
        <v>43884</v>
      </c>
      <c r="L9" s="24">
        <f>IF(DAY(FebSun1)=1,IF(AND(YEAR(FebSun1+23)=CalendarYear,MONTH(FebSun1+23)=2),FebSun1+23,""),IF(AND(YEAR(FebSun1+30)=CalendarYear,MONTH(FebSun1+30)=2),FebSun1+30,""))</f>
        <v>43885</v>
      </c>
      <c r="M9" s="24">
        <f>IF(DAY(FebSun1)=1,IF(AND(YEAR(FebSun1+24)=CalendarYear,MONTH(FebSun1+24)=2),FebSun1+24,""),IF(AND(YEAR(FebSun1+31)=CalendarYear,MONTH(FebSun1+31)=2),FebSun1+31,""))</f>
        <v>43886</v>
      </c>
      <c r="N9" s="24">
        <f>IF(DAY(FebSun1)=1,IF(AND(YEAR(FebSun1+25)=CalendarYear,MONTH(FebSun1+25)=2),FebSun1+25,""),IF(AND(YEAR(FebSun1+32)=CalendarYear,MONTH(FebSun1+32)=2),FebSun1+32,""))</f>
        <v>43887</v>
      </c>
      <c r="O9" s="24">
        <f>IF(DAY(FebSun1)=1,IF(AND(YEAR(FebSun1+26)=CalendarYear,MONTH(FebSun1+26)=2),FebSun1+26,""),IF(AND(YEAR(FebSun1+33)=CalendarYear,MONTH(FebSun1+33)=2),FebSun1+33,""))</f>
        <v>43888</v>
      </c>
      <c r="P9" s="24">
        <f>IF(DAY(FebSun1)=1,IF(AND(YEAR(FebSun1+27)=CalendarYear,MONTH(FebSun1+27)=2),FebSun1+27,""),IF(AND(YEAR(FebSun1+34)=CalendarYear,MONTH(FebSun1+34)=2),FebSun1+34,""))</f>
        <v>43889</v>
      </c>
      <c r="Q9" s="24">
        <f>IF(DAY(FebSun1)=1,IF(AND(YEAR(FebSun1+28)=CalendarYear,MONTH(FebSun1+28)=2),FebSun1+28,""),IF(AND(YEAR(FebSun1+35)=CalendarYear,MONTH(FebSun1+35)=2),FebSun1+35,""))</f>
        <v>43890</v>
      </c>
      <c r="R9" s="14"/>
      <c r="S9" s="15"/>
      <c r="U9" s="19" t="s">
        <v>52</v>
      </c>
      <c r="V9" s="19" t="s">
        <v>45</v>
      </c>
      <c r="W9" s="29"/>
      <c r="X9" s="57"/>
      <c r="Y9" s="57"/>
      <c r="AB9" s="14"/>
      <c r="AJ9" s="14"/>
      <c r="AR9" s="14"/>
    </row>
    <row r="10" spans="1:44" ht="15" customHeight="1" x14ac:dyDescent="0.3">
      <c r="B10" s="14"/>
      <c r="C10" s="24" t="str">
        <f>IF(DAY(JanSun1)=1,IF(AND(YEAR(JanSun1+29)=CalendarYear,MONTH(JanSun1+29)=1),JanSun1+29,""),IF(AND(YEAR(JanSun1+36)=CalendarYear,MONTH(JanSun1+36)=1),JanSun1+36,""))</f>
        <v/>
      </c>
      <c r="D10" s="24" t="str">
        <f>IF(DAY(JanSun1)=1,IF(AND(YEAR(JanSun1+30)=CalendarYear,MONTH(JanSun1+30)=1),JanSun1+30,""),IF(AND(YEAR(JanSun1+37)=CalendarYear,MONTH(JanSun1+37)=1),JanSun1+37,""))</f>
        <v/>
      </c>
      <c r="E10" s="24" t="str">
        <f>IF(DAY(JanSun1)=1,IF(AND(YEAR(JanSun1+31)=CalendarYear,MONTH(JanSun1+31)=1),JanSun1+31,""),IF(AND(YEAR(JanSun1+38)=CalendarYear,MONTH(JanSun1+38)=1),JanSun1+38,""))</f>
        <v/>
      </c>
      <c r="F10" s="24" t="str">
        <f>IF(DAY(JanSun1)=1,IF(AND(YEAR(JanSun1+32)=CalendarYear,MONTH(JanSun1+32)=1),JanSun1+32,""),IF(AND(YEAR(JanSun1+39)=CalendarYear,MONTH(JanSun1+39)=1),JanSun1+39,""))</f>
        <v/>
      </c>
      <c r="G10" s="24" t="str">
        <f>IF(DAY(JanSun1)=1,IF(AND(YEAR(JanSun1+33)=CalendarYear,MONTH(JanSun1+33)=1),JanSun1+33,""),IF(AND(YEAR(JanSun1+40)=CalendarYear,MONTH(JanSun1+40)=1),JanSun1+40,""))</f>
        <v/>
      </c>
      <c r="H10" s="24" t="str">
        <f>IF(DAY(JanSun1)=1,IF(AND(YEAR(JanSun1+34)=CalendarYear,MONTH(JanSun1+34)=1),JanSun1+34,""),IF(AND(YEAR(JanSun1+41)=CalendarYear,MONTH(JanSun1+41)=1),JanSun1+41,""))</f>
        <v/>
      </c>
      <c r="I10" s="24" t="str">
        <f>IF(DAY(JanSun1)=1,IF(AND(YEAR(JanSun1+35)=CalendarYear,MONTH(JanSun1+35)=1),JanSun1+35,""),IF(AND(YEAR(JanSun1+42)=CalendarYear,MONTH(JanSun1+42)=1),JanSun1+42,""))</f>
        <v/>
      </c>
      <c r="J10" s="24"/>
      <c r="K10" s="24" t="str">
        <f>IF(DAY(FebSun1)=1,IF(AND(YEAR(FebSun1+29)=CalendarYear,MONTH(FebSun1+29)=2),FebSun1+29,""),IF(AND(YEAR(FebSun1+36)=CalendarYear,MONTH(FebSun1+36)=2),FebSun1+36,""))</f>
        <v/>
      </c>
      <c r="L10" s="24" t="str">
        <f>IF(DAY(FebSun1)=1,IF(AND(YEAR(FebSun1+30)=CalendarYear,MONTH(FebSun1+30)=2),FebSun1+30,""),IF(AND(YEAR(FebSun1+37)=CalendarYear,MONTH(FebSun1+37)=2),FebSun1+37,""))</f>
        <v/>
      </c>
      <c r="M10" s="24" t="str">
        <f>IF(DAY(FebSun1)=1,IF(AND(YEAR(FebSun1+31)=CalendarYear,MONTH(FebSun1+31)=2),FebSun1+31,""),IF(AND(YEAR(FebSun1+38)=CalendarYear,MONTH(FebSun1+38)=2),FebSun1+38,""))</f>
        <v/>
      </c>
      <c r="N10" s="24" t="str">
        <f>IF(DAY(FebSun1)=1,IF(AND(YEAR(FebSun1+32)=CalendarYear,MONTH(FebSun1+32)=2),FebSun1+32,""),IF(AND(YEAR(FebSun1+39)=CalendarYear,MONTH(FebSun1+39)=2),FebSun1+39,""))</f>
        <v/>
      </c>
      <c r="O10" s="24" t="str">
        <f>IF(DAY(FebSun1)=1,IF(AND(YEAR(FebSun1+33)=CalendarYear,MONTH(FebSun1+33)=2),FebSun1+33,""),IF(AND(YEAR(FebSun1+40)=CalendarYear,MONTH(FebSun1+40)=2),FebSun1+40,""))</f>
        <v/>
      </c>
      <c r="P10" s="24" t="str">
        <f>IF(DAY(FebSun1)=1,IF(AND(YEAR(FebSun1+34)=CalendarYear,MONTH(FebSun1+34)=2),FebSun1+34,""),IF(AND(YEAR(FebSun1+41)=CalendarYear,MONTH(FebSun1+41)=2),FebSun1+41,""))</f>
        <v/>
      </c>
      <c r="Q10" s="24" t="str">
        <f>IF(DAY(FebSun1)=1,IF(AND(YEAR(FebSun1+35)=CalendarYear,MONTH(FebSun1+35)=2),FebSun1+35,""),IF(AND(YEAR(FebSun1+42)=CalendarYear,MONTH(FebSun1+42)=2),FebSun1+42,""))</f>
        <v/>
      </c>
      <c r="R10" s="14"/>
      <c r="S10" s="15"/>
      <c r="U10" s="19" t="s">
        <v>69</v>
      </c>
      <c r="V10" s="19" t="s">
        <v>69</v>
      </c>
      <c r="W10" s="27"/>
      <c r="X10" s="57"/>
      <c r="Y10" s="57"/>
      <c r="AB10" s="14"/>
      <c r="AJ10" s="14"/>
      <c r="AR10" s="14"/>
    </row>
    <row r="11" spans="1:44" ht="15" customHeight="1" x14ac:dyDescent="0.3">
      <c r="B11" s="14"/>
      <c r="C11" s="24"/>
      <c r="D11" s="24"/>
      <c r="E11" s="24"/>
      <c r="F11" s="24"/>
      <c r="G11" s="24"/>
      <c r="H11" s="24"/>
      <c r="I11" s="24"/>
      <c r="J11" s="24"/>
      <c r="K11" s="24"/>
      <c r="L11" s="24"/>
      <c r="M11" s="24"/>
      <c r="N11" s="24"/>
      <c r="O11" s="24"/>
      <c r="P11" s="24"/>
      <c r="Q11" s="24"/>
      <c r="R11" s="14"/>
      <c r="S11" s="15"/>
      <c r="V11" s="19"/>
      <c r="W11" s="28"/>
      <c r="X11" s="57"/>
      <c r="Y11" s="57"/>
      <c r="AB11" s="14"/>
      <c r="AJ11" s="14"/>
      <c r="AR11" s="14"/>
    </row>
    <row r="12" spans="1:44" ht="15" customHeight="1" x14ac:dyDescent="0.3">
      <c r="A12" s="13" t="s">
        <v>28</v>
      </c>
      <c r="C12" s="54" t="s">
        <v>3</v>
      </c>
      <c r="D12" s="54"/>
      <c r="E12" s="54"/>
      <c r="F12" s="54"/>
      <c r="G12" s="54"/>
      <c r="H12" s="54"/>
      <c r="I12" s="54"/>
      <c r="J12" s="30"/>
      <c r="K12" s="54" t="s">
        <v>4</v>
      </c>
      <c r="L12" s="54"/>
      <c r="M12" s="54"/>
      <c r="N12" s="54"/>
      <c r="O12" s="54"/>
      <c r="P12" s="54"/>
      <c r="Q12" s="54"/>
      <c r="R12" s="14"/>
      <c r="S12" s="31"/>
      <c r="U12" s="19" t="s">
        <v>3</v>
      </c>
      <c r="V12" s="19" t="s">
        <v>9</v>
      </c>
      <c r="W12" s="32"/>
      <c r="X12" s="57"/>
      <c r="Y12" s="57"/>
      <c r="Z12" s="30"/>
      <c r="AA12" s="30"/>
      <c r="AB12" s="14"/>
      <c r="AC12" s="30"/>
      <c r="AD12" s="30"/>
      <c r="AE12" s="30"/>
      <c r="AF12" s="30"/>
      <c r="AG12" s="30"/>
      <c r="AH12" s="30"/>
      <c r="AI12" s="30"/>
      <c r="AJ12" s="14"/>
      <c r="AK12" s="30"/>
      <c r="AL12" s="30"/>
      <c r="AM12" s="30"/>
      <c r="AN12" s="30"/>
      <c r="AO12" s="30"/>
      <c r="AP12" s="30"/>
      <c r="AQ12" s="30"/>
      <c r="AR12" s="14"/>
    </row>
    <row r="13" spans="1:44" ht="15" customHeight="1" x14ac:dyDescent="0.35">
      <c r="A13" s="13" t="s">
        <v>37</v>
      </c>
      <c r="B13" s="14"/>
      <c r="C13" s="21" t="s">
        <v>13</v>
      </c>
      <c r="D13" s="21" t="s">
        <v>14</v>
      </c>
      <c r="E13" s="21" t="s">
        <v>15</v>
      </c>
      <c r="F13" s="21" t="s">
        <v>16</v>
      </c>
      <c r="G13" s="21" t="s">
        <v>19</v>
      </c>
      <c r="H13" s="21" t="s">
        <v>17</v>
      </c>
      <c r="I13" s="21" t="s">
        <v>18</v>
      </c>
      <c r="J13" s="17"/>
      <c r="K13" s="21" t="s">
        <v>13</v>
      </c>
      <c r="L13" s="21" t="s">
        <v>14</v>
      </c>
      <c r="M13" s="21" t="s">
        <v>15</v>
      </c>
      <c r="N13" s="21" t="s">
        <v>16</v>
      </c>
      <c r="O13" s="21" t="s">
        <v>19</v>
      </c>
      <c r="P13" s="21" t="s">
        <v>17</v>
      </c>
      <c r="Q13" s="21" t="s">
        <v>18</v>
      </c>
      <c r="R13" s="14"/>
      <c r="S13" s="15"/>
      <c r="U13" s="19" t="s">
        <v>49</v>
      </c>
      <c r="V13" s="19" t="s">
        <v>50</v>
      </c>
      <c r="W13" s="27"/>
      <c r="X13" s="57"/>
      <c r="Y13" s="57"/>
      <c r="AB13" s="14"/>
      <c r="AJ13" s="14"/>
      <c r="AR13" s="14"/>
    </row>
    <row r="14" spans="1:44" ht="15" customHeight="1" x14ac:dyDescent="0.3">
      <c r="B14" s="14"/>
      <c r="C14" s="24">
        <f>IF(DAY(MarSun1)=1,"",IF(AND(YEAR(MarSun1+1)=CalendarYear,MONTH(MarSun1+1)=3),MarSun1+1,""))</f>
        <v>43891</v>
      </c>
      <c r="D14" s="24">
        <f>IF(DAY(MarSun1)=1,"",IF(AND(YEAR(MarSun1+2)=CalendarYear,MONTH(MarSun1+2)=3),MarSun1+2,""))</f>
        <v>43892</v>
      </c>
      <c r="E14" s="24">
        <f>IF(DAY(MarSun1)=1,"",IF(AND(YEAR(MarSun1+3)=CalendarYear,MONTH(MarSun1+3)=3),MarSun1+3,""))</f>
        <v>43893</v>
      </c>
      <c r="F14" s="24">
        <f>IF(DAY(MarSun1)=1,"",IF(AND(YEAR(MarSun1+4)=CalendarYear,MONTH(MarSun1+4)=3),MarSun1+4,""))</f>
        <v>43894</v>
      </c>
      <c r="G14" s="24">
        <f>IF(DAY(MarSun1)=1,"",IF(AND(YEAR(MarSun1+5)=CalendarYear,MONTH(MarSun1+5)=3),MarSun1+5,""))</f>
        <v>43895</v>
      </c>
      <c r="H14" s="24">
        <f>IF(DAY(MarSun1)=1,"",IF(AND(YEAR(MarSun1+6)=CalendarYear,MONTH(MarSun1+6)=3),MarSun1+6,""))</f>
        <v>43896</v>
      </c>
      <c r="I14" s="24">
        <f>IF(DAY(MarSun1)=1,IF(AND(YEAR(MarSun1)=CalendarYear,MONTH(MarSun1)=3),MarSun1,""),IF(AND(YEAR(MarSun1+7)=CalendarYear,MONTH(MarSun1+7)=3),MarSun1+7,""))</f>
        <v>43897</v>
      </c>
      <c r="J14" s="22"/>
      <c r="K14" s="24" t="str">
        <f>IF(DAY(AprSun1)=1,"",IF(AND(YEAR(AprSun1+1)=CalendarYear,MONTH(AprSun1+1)=4),AprSun1+1,""))</f>
        <v/>
      </c>
      <c r="L14" s="24" t="str">
        <f>IF(DAY(AprSun1)=1,"",IF(AND(YEAR(AprSun1+2)=CalendarYear,MONTH(AprSun1+2)=4),AprSun1+2,""))</f>
        <v/>
      </c>
      <c r="M14" s="24" t="str">
        <f>IF(DAY(AprSun1)=1,"",IF(AND(YEAR(AprSun1+3)=CalendarYear,MONTH(AprSun1+3)=4),AprSun1+3,""))</f>
        <v/>
      </c>
      <c r="N14" s="24">
        <f>IF(DAY(AprSun1)=1,"",IF(AND(YEAR(AprSun1+4)=CalendarYear,MONTH(AprSun1+4)=4),AprSun1+4,""))</f>
        <v>43922</v>
      </c>
      <c r="O14" s="24">
        <f>IF(DAY(AprSun1)=1,"",IF(AND(YEAR(AprSun1+5)=CalendarYear,MONTH(AprSun1+5)=4),AprSun1+5,""))</f>
        <v>43923</v>
      </c>
      <c r="P14" s="24">
        <f>IF(DAY(AprSun1)=1,"",IF(AND(YEAR(AprSun1+6)=CalendarYear,MONTH(AprSun1+6)=4),AprSun1+6,""))</f>
        <v>43924</v>
      </c>
      <c r="Q14" s="24">
        <f>IF(DAY(AprSun1)=1,IF(AND(YEAR(AprSun1)=CalendarYear,MONTH(AprSun1)=4),AprSun1,""),IF(AND(YEAR(AprSun1+7)=CalendarYear,MONTH(AprSun1+7)=4),AprSun1+7,""))</f>
        <v>43925</v>
      </c>
      <c r="R14" s="14"/>
      <c r="S14" s="15"/>
      <c r="U14" s="19" t="s">
        <v>69</v>
      </c>
      <c r="V14" s="19" t="s">
        <v>69</v>
      </c>
      <c r="W14" s="28"/>
      <c r="X14" s="57"/>
      <c r="Y14" s="57"/>
      <c r="AB14" s="14"/>
      <c r="AJ14" s="14"/>
      <c r="AR14" s="14"/>
    </row>
    <row r="15" spans="1:44" ht="15" customHeight="1" x14ac:dyDescent="0.3">
      <c r="A15" s="13"/>
      <c r="B15" s="14"/>
      <c r="C15" s="24">
        <f>IF(DAY(MarSun1)=1,IF(AND(YEAR(MarSun1+1)=CalendarYear,MONTH(MarSun1+1)=3),MarSun1+1,""),IF(AND(YEAR(MarSun1+8)=CalendarYear,MONTH(MarSun1+8)=3),MarSun1+8,""))</f>
        <v>43898</v>
      </c>
      <c r="D15" s="49">
        <v>9</v>
      </c>
      <c r="E15" s="24">
        <f>IF(DAY(MarSun1)=1,IF(AND(YEAR(MarSun1+3)=CalendarYear,MONTH(MarSun1+3)=3),MarSun1+3,""),IF(AND(YEAR(MarSun1+10)=CalendarYear,MONTH(MarSun1+10)=3),MarSun1+10,""))</f>
        <v>43900</v>
      </c>
      <c r="F15" s="24">
        <f>IF(DAY(MarSun1)=1,IF(AND(YEAR(MarSun1+4)=CalendarYear,MONTH(MarSun1+4)=3),MarSun1+4,""),IF(AND(YEAR(MarSun1+11)=CalendarYear,MONTH(MarSun1+11)=3),MarSun1+11,""))</f>
        <v>43901</v>
      </c>
      <c r="G15" s="24">
        <f>IF(DAY(MarSun1)=1,IF(AND(YEAR(MarSun1+5)=CalendarYear,MONTH(MarSun1+5)=3),MarSun1+5,""),IF(AND(YEAR(MarSun1+12)=CalendarYear,MONTH(MarSun1+12)=3),MarSun1+12,""))</f>
        <v>43902</v>
      </c>
      <c r="H15" s="24">
        <f>IF(DAY(MarSun1)=1,IF(AND(YEAR(MarSun1+6)=CalendarYear,MONTH(MarSun1+6)=3),MarSun1+6,""),IF(AND(YEAR(MarSun1+13)=CalendarYear,MONTH(MarSun1+13)=3),MarSun1+13,""))</f>
        <v>43903</v>
      </c>
      <c r="I15" s="24">
        <f>IF(DAY(MarSun1)=1,IF(AND(YEAR(MarSun1+7)=CalendarYear,MONTH(MarSun1+7)=3),MarSun1+7,""),IF(AND(YEAR(MarSun1+14)=CalendarYear,MONTH(MarSun1+14)=3),MarSun1+14,""))</f>
        <v>43904</v>
      </c>
      <c r="J15" s="24"/>
      <c r="K15" s="24">
        <f>IF(DAY(AprSun1)=1,IF(AND(YEAR(AprSun1+1)=CalendarYear,MONTH(AprSun1+1)=4),AprSun1+1,""),IF(AND(YEAR(AprSun1+8)=CalendarYear,MONTH(AprSun1+8)=4),AprSun1+8,""))</f>
        <v>43926</v>
      </c>
      <c r="L15" s="24">
        <f>IF(DAY(AprSun1)=1,IF(AND(YEAR(AprSun1+2)=CalendarYear,MONTH(AprSun1+2)=4),AprSun1+2,""),IF(AND(YEAR(AprSun1+9)=CalendarYear,MONTH(AprSun1+9)=4),AprSun1+9,""))</f>
        <v>43927</v>
      </c>
      <c r="M15" s="24">
        <f>IF(DAY(AprSun1)=1,IF(AND(YEAR(AprSun1+3)=CalendarYear,MONTH(AprSun1+3)=4),AprSun1+3,""),IF(AND(YEAR(AprSun1+10)=CalendarYear,MONTH(AprSun1+10)=4),AprSun1+10,""))</f>
        <v>43928</v>
      </c>
      <c r="N15" s="24">
        <f>IF(DAY(AprSun1)=1,IF(AND(YEAR(AprSun1+4)=CalendarYear,MONTH(AprSun1+4)=4),AprSun1+4,""),IF(AND(YEAR(AprSun1+11)=CalendarYear,MONTH(AprSun1+11)=4),AprSun1+11,""))</f>
        <v>43929</v>
      </c>
      <c r="O15" s="24">
        <f>IF(DAY(AprSun1)=1,IF(AND(YEAR(AprSun1+5)=CalendarYear,MONTH(AprSun1+5)=4),AprSun1+5,""),IF(AND(YEAR(AprSun1+12)=CalendarYear,MONTH(AprSun1+12)=4),AprSun1+12,""))</f>
        <v>43930</v>
      </c>
      <c r="P15" s="24">
        <f>IF(DAY(AprSun1)=1,IF(AND(YEAR(AprSun1+6)=CalendarYear,MONTH(AprSun1+6)=4),AprSun1+6,""),IF(AND(YEAR(AprSun1+13)=CalendarYear,MONTH(AprSun1+13)=4),AprSun1+13,""))</f>
        <v>43931</v>
      </c>
      <c r="Q15" s="24">
        <f>IF(DAY(AprSun1)=1,IF(AND(YEAR(AprSun1+7)=CalendarYear,MONTH(AprSun1+7)=4),AprSun1+7,""),IF(AND(YEAR(AprSun1+14)=CalendarYear,MONTH(AprSun1+14)=4),AprSun1+14,""))</f>
        <v>43932</v>
      </c>
      <c r="R15" s="14"/>
      <c r="S15" s="15"/>
      <c r="V15" s="33"/>
      <c r="W15" s="32"/>
      <c r="X15" s="57"/>
      <c r="Y15" s="57"/>
      <c r="AB15" s="14"/>
      <c r="AJ15" s="14"/>
      <c r="AR15" s="14"/>
    </row>
    <row r="16" spans="1:44" ht="15" customHeight="1" x14ac:dyDescent="0.3">
      <c r="B16" s="14"/>
      <c r="C16" s="24">
        <f>IF(DAY(MarSun1)=1,IF(AND(YEAR(MarSun1+8)=CalendarYear,MONTH(MarSun1+8)=3),MarSun1+8,""),IF(AND(YEAR(MarSun1+15)=CalendarYear,MONTH(MarSun1+15)=3),MarSun1+15,""))</f>
        <v>43905</v>
      </c>
      <c r="D16" s="24">
        <f>IF(DAY(MarSun1)=1,IF(AND(YEAR(MarSun1+9)=CalendarYear,MONTH(MarSun1+9)=3),MarSun1+9,""),IF(AND(YEAR(MarSun1+16)=CalendarYear,MONTH(MarSun1+16)=3),MarSun1+16,""))</f>
        <v>43906</v>
      </c>
      <c r="E16" s="24">
        <f>IF(DAY(MarSun1)=1,IF(AND(YEAR(MarSun1+10)=CalendarYear,MONTH(MarSun1+10)=3),MarSun1+10,""),IF(AND(YEAR(MarSun1+17)=CalendarYear,MONTH(MarSun1+17)=3),MarSun1+17,""))</f>
        <v>43907</v>
      </c>
      <c r="F16" s="24">
        <f>IF(DAY(MarSun1)=1,IF(AND(YEAR(MarSun1+11)=CalendarYear,MONTH(MarSun1+11)=3),MarSun1+11,""),IF(AND(YEAR(MarSun1+18)=CalendarYear,MONTH(MarSun1+18)=3),MarSun1+18,""))</f>
        <v>43908</v>
      </c>
      <c r="G16" s="24">
        <f>IF(DAY(MarSun1)=1,IF(AND(YEAR(MarSun1+12)=CalendarYear,MONTH(MarSun1+12)=3),MarSun1+12,""),IF(AND(YEAR(MarSun1+19)=CalendarYear,MONTH(MarSun1+19)=3),MarSun1+19,""))</f>
        <v>43909</v>
      </c>
      <c r="H16" s="24">
        <f>IF(DAY(MarSun1)=1,IF(AND(YEAR(MarSun1+13)=CalendarYear,MONTH(MarSun1+13)=3),MarSun1+13,""),IF(AND(YEAR(MarSun1+20)=CalendarYear,MONTH(MarSun1+20)=3),MarSun1+20,""))</f>
        <v>43910</v>
      </c>
      <c r="I16" s="24">
        <f>IF(DAY(MarSun1)=1,IF(AND(YEAR(MarSun1+14)=CalendarYear,MONTH(MarSun1+14)=3),MarSun1+14,""),IF(AND(YEAR(MarSun1+21)=CalendarYear,MONTH(MarSun1+21)=3),MarSun1+21,""))</f>
        <v>43911</v>
      </c>
      <c r="J16" s="24"/>
      <c r="K16" s="24">
        <f>IF(DAY(AprSun1)=1,IF(AND(YEAR(AprSun1+8)=CalendarYear,MONTH(AprSun1+8)=4),AprSun1+8,""),IF(AND(YEAR(AprSun1+15)=CalendarYear,MONTH(AprSun1+15)=4),AprSun1+15,""))</f>
        <v>43933</v>
      </c>
      <c r="L16" s="49">
        <v>13</v>
      </c>
      <c r="M16" s="24">
        <f>IF(DAY(AprSun1)=1,IF(AND(YEAR(AprSun1+10)=CalendarYear,MONTH(AprSun1+10)=4),AprSun1+10,""),IF(AND(YEAR(AprSun1+17)=CalendarYear,MONTH(AprSun1+17)=4),AprSun1+17,""))</f>
        <v>43935</v>
      </c>
      <c r="N16" s="24">
        <f>IF(DAY(AprSun1)=1,IF(AND(YEAR(AprSun1+11)=CalendarYear,MONTH(AprSun1+11)=4),AprSun1+11,""),IF(AND(YEAR(AprSun1+18)=CalendarYear,MONTH(AprSun1+18)=4),AprSun1+18,""))</f>
        <v>43936</v>
      </c>
      <c r="O16" s="24">
        <f>IF(DAY(AprSun1)=1,IF(AND(YEAR(AprSun1+12)=CalendarYear,MONTH(AprSun1+12)=4),AprSun1+12,""),IF(AND(YEAR(AprSun1+19)=CalendarYear,MONTH(AprSun1+19)=4),AprSun1+19,""))</f>
        <v>43937</v>
      </c>
      <c r="P16" s="24">
        <f>IF(DAY(AprSun1)=1,IF(AND(YEAR(AprSun1+13)=CalendarYear,MONTH(AprSun1+13)=4),AprSun1+13,""),IF(AND(YEAR(AprSun1+20)=CalendarYear,MONTH(AprSun1+20)=4),AprSun1+20,""))</f>
        <v>43938</v>
      </c>
      <c r="Q16" s="24">
        <f>IF(DAY(AprSun1)=1,IF(AND(YEAR(AprSun1+14)=CalendarYear,MONTH(AprSun1+14)=4),AprSun1+14,""),IF(AND(YEAR(AprSun1+21)=CalendarYear,MONTH(AprSun1+21)=4),AprSun1+21,""))</f>
        <v>43939</v>
      </c>
      <c r="R16" s="14"/>
      <c r="S16" s="15"/>
      <c r="U16" s="19" t="s">
        <v>4</v>
      </c>
      <c r="V16" s="19" t="s">
        <v>10</v>
      </c>
      <c r="W16" s="27"/>
      <c r="X16" s="57"/>
      <c r="Y16" s="57"/>
      <c r="AB16" s="14"/>
      <c r="AJ16" s="14"/>
      <c r="AR16" s="14"/>
    </row>
    <row r="17" spans="1:44" ht="15" customHeight="1" x14ac:dyDescent="0.3">
      <c r="B17" s="14"/>
      <c r="C17" s="24">
        <f>IF(DAY(MarSun1)=1,IF(AND(YEAR(MarSun1+15)=CalendarYear,MONTH(MarSun1+15)=3),MarSun1+15,""),IF(AND(YEAR(MarSun1+22)=CalendarYear,MONTH(MarSun1+22)=3),MarSun1+22,""))</f>
        <v>43912</v>
      </c>
      <c r="D17" s="24">
        <f>IF(DAY(MarSun1)=1,IF(AND(YEAR(MarSun1+16)=CalendarYear,MONTH(MarSun1+16)=3),MarSun1+16,""),IF(AND(YEAR(MarSun1+23)=CalendarYear,MONTH(MarSun1+23)=3),MarSun1+23,""))</f>
        <v>43913</v>
      </c>
      <c r="E17" s="24">
        <f>IF(DAY(MarSun1)=1,IF(AND(YEAR(MarSun1+17)=CalendarYear,MONTH(MarSun1+17)=3),MarSun1+17,""),IF(AND(YEAR(MarSun1+24)=CalendarYear,MONTH(MarSun1+24)=3),MarSun1+24,""))</f>
        <v>43914</v>
      </c>
      <c r="F17" s="24">
        <f>IF(DAY(MarSun1)=1,IF(AND(YEAR(MarSun1+18)=CalendarYear,MONTH(MarSun1+18)=3),MarSun1+18,""),IF(AND(YEAR(MarSun1+25)=CalendarYear,MONTH(MarSun1+25)=3),MarSun1+25,""))</f>
        <v>43915</v>
      </c>
      <c r="G17" s="24">
        <f>IF(DAY(MarSun1)=1,IF(AND(YEAR(MarSun1+19)=CalendarYear,MONTH(MarSun1+19)=3),MarSun1+19,""),IF(AND(YEAR(MarSun1+26)=CalendarYear,MONTH(MarSun1+26)=3),MarSun1+26,""))</f>
        <v>43916</v>
      </c>
      <c r="H17" s="24">
        <f>IF(DAY(MarSun1)=1,IF(AND(YEAR(MarSun1+20)=CalendarYear,MONTH(MarSun1+20)=3),MarSun1+20,""),IF(AND(YEAR(MarSun1+27)=CalendarYear,MONTH(MarSun1+27)=3),MarSun1+27,""))</f>
        <v>43917</v>
      </c>
      <c r="I17" s="24">
        <f>IF(DAY(MarSun1)=1,IF(AND(YEAR(MarSun1+21)=CalendarYear,MONTH(MarSun1+21)=3),MarSun1+21,""),IF(AND(YEAR(MarSun1+28)=CalendarYear,MONTH(MarSun1+28)=3),MarSun1+28,""))</f>
        <v>43918</v>
      </c>
      <c r="J17" s="24"/>
      <c r="K17" s="24">
        <f>IF(DAY(AprSun1)=1,IF(AND(YEAR(AprSun1+15)=CalendarYear,MONTH(AprSun1+15)=4),AprSun1+15,""),IF(AND(YEAR(AprSun1+22)=CalendarYear,MONTH(AprSun1+22)=4),AprSun1+22,""))</f>
        <v>43940</v>
      </c>
      <c r="L17" s="24">
        <f>IF(DAY(AprSun1)=1,IF(AND(YEAR(AprSun1+16)=CalendarYear,MONTH(AprSun1+16)=4),AprSun1+16,""),IF(AND(YEAR(AprSun1+23)=CalendarYear,MONTH(AprSun1+23)=4),AprSun1+23,""))</f>
        <v>43941</v>
      </c>
      <c r="M17" s="24">
        <f>IF(DAY(AprSun1)=1,IF(AND(YEAR(AprSun1+17)=CalendarYear,MONTH(AprSun1+17)=4),AprSun1+17,""),IF(AND(YEAR(AprSun1+24)=CalendarYear,MONTH(AprSun1+24)=4),AprSun1+24,""))</f>
        <v>43942</v>
      </c>
      <c r="N17" s="24">
        <f>IF(DAY(AprSun1)=1,IF(AND(YEAR(AprSun1+18)=CalendarYear,MONTH(AprSun1+18)=4),AprSun1+18,""),IF(AND(YEAR(AprSun1+25)=CalendarYear,MONTH(AprSun1+25)=4),AprSun1+25,""))</f>
        <v>43943</v>
      </c>
      <c r="O17" s="24">
        <f>IF(DAY(AprSun1)=1,IF(AND(YEAR(AprSun1+19)=CalendarYear,MONTH(AprSun1+19)=4),AprSun1+19,""),IF(AND(YEAR(AprSun1+26)=CalendarYear,MONTH(AprSun1+26)=4),AprSun1+26,""))</f>
        <v>43944</v>
      </c>
      <c r="P17" s="24">
        <f>IF(DAY(AprSun1)=1,IF(AND(YEAR(AprSun1+20)=CalendarYear,MONTH(AprSun1+20)=4),AprSun1+20,""),IF(AND(YEAR(AprSun1+27)=CalendarYear,MONTH(AprSun1+27)=4),AprSun1+27,""))</f>
        <v>43945</v>
      </c>
      <c r="Q17" s="24">
        <f>IF(DAY(AprSun1)=1,IF(AND(YEAR(AprSun1+21)=CalendarYear,MONTH(AprSun1+21)=4),AprSun1+21,""),IF(AND(YEAR(AprSun1+28)=CalendarYear,MONTH(AprSun1+28)=4),AprSun1+28,""))</f>
        <v>43946</v>
      </c>
      <c r="R17" s="14"/>
      <c r="S17" s="15"/>
      <c r="U17" s="19" t="s">
        <v>51</v>
      </c>
      <c r="V17" s="19" t="s">
        <v>48</v>
      </c>
      <c r="W17" s="28"/>
      <c r="X17" s="57"/>
      <c r="Y17" s="57"/>
      <c r="AB17" s="14"/>
      <c r="AJ17" s="14"/>
      <c r="AR17" s="14"/>
    </row>
    <row r="18" spans="1:44" ht="15" customHeight="1" x14ac:dyDescent="0.3">
      <c r="B18" s="14"/>
      <c r="C18" s="24">
        <f>IF(DAY(MarSun1)=1,IF(AND(YEAR(MarSun1+22)=CalendarYear,MONTH(MarSun1+22)=3),MarSun1+22,""),IF(AND(YEAR(MarSun1+29)=CalendarYear,MONTH(MarSun1+29)=3),MarSun1+29,""))</f>
        <v>43919</v>
      </c>
      <c r="D18" s="24">
        <f>IF(DAY(MarSun1)=1,IF(AND(YEAR(MarSun1+23)=CalendarYear,MONTH(MarSun1+23)=3),MarSun1+23,""),IF(AND(YEAR(MarSun1+30)=CalendarYear,MONTH(MarSun1+30)=3),MarSun1+30,""))</f>
        <v>43920</v>
      </c>
      <c r="E18" s="24">
        <f>IF(DAY(MarSun1)=1,IF(AND(YEAR(MarSun1+24)=CalendarYear,MONTH(MarSun1+24)=3),MarSun1+24,""),IF(AND(YEAR(MarSun1+31)=CalendarYear,MONTH(MarSun1+31)=3),MarSun1+31,""))</f>
        <v>43921</v>
      </c>
      <c r="F18" s="24" t="str">
        <f>IF(DAY(MarSun1)=1,IF(AND(YEAR(MarSun1+25)=CalendarYear,MONTH(MarSun1+25)=3),MarSun1+25,""),IF(AND(YEAR(MarSun1+32)=CalendarYear,MONTH(MarSun1+32)=3),MarSun1+32,""))</f>
        <v/>
      </c>
      <c r="G18" s="24" t="str">
        <f>IF(DAY(MarSun1)=1,IF(AND(YEAR(MarSun1+26)=CalendarYear,MONTH(MarSun1+26)=3),MarSun1+26,""),IF(AND(YEAR(MarSun1+33)=CalendarYear,MONTH(MarSun1+33)=3),MarSun1+33,""))</f>
        <v/>
      </c>
      <c r="H18" s="24" t="str">
        <f>IF(DAY(MarSun1)=1,IF(AND(YEAR(MarSun1+27)=CalendarYear,MONTH(MarSun1+27)=3),MarSun1+27,""),IF(AND(YEAR(MarSun1+34)=CalendarYear,MONTH(MarSun1+34)=3),MarSun1+34,""))</f>
        <v/>
      </c>
      <c r="I18" s="24" t="str">
        <f>IF(DAY(MarSun1)=1,IF(AND(YEAR(MarSun1+28)=CalendarYear,MONTH(MarSun1+28)=3),MarSun1+28,""),IF(AND(YEAR(MarSun1+35)=CalendarYear,MONTH(MarSun1+35)=3),MarSun1+35,""))</f>
        <v/>
      </c>
      <c r="J18" s="24"/>
      <c r="K18" s="24">
        <f>IF(DAY(AprSun1)=1,IF(AND(YEAR(AprSun1+22)=CalendarYear,MONTH(AprSun1+22)=4),AprSun1+22,""),IF(AND(YEAR(AprSun1+29)=CalendarYear,MONTH(AprSun1+29)=4),AprSun1+29,""))</f>
        <v>43947</v>
      </c>
      <c r="L18" s="24">
        <f>IF(DAY(AprSun1)=1,IF(AND(YEAR(AprSun1+23)=CalendarYear,MONTH(AprSun1+23)=4),AprSun1+23,""),IF(AND(YEAR(AprSun1+30)=CalendarYear,MONTH(AprSun1+30)=4),AprSun1+30,""))</f>
        <v>43948</v>
      </c>
      <c r="M18" s="24">
        <f>IF(DAY(AprSun1)=1,IF(AND(YEAR(AprSun1+24)=CalendarYear,MONTH(AprSun1+24)=4),AprSun1+24,""),IF(AND(YEAR(AprSun1+31)=CalendarYear,MONTH(AprSun1+31)=4),AprSun1+31,""))</f>
        <v>43949</v>
      </c>
      <c r="N18" s="24">
        <f>IF(DAY(AprSun1)=1,IF(AND(YEAR(AprSun1+25)=CalendarYear,MONTH(AprSun1+25)=4),AprSun1+25,""),IF(AND(YEAR(AprSun1+32)=CalendarYear,MONTH(AprSun1+32)=4),AprSun1+32,""))</f>
        <v>43950</v>
      </c>
      <c r="O18" s="24">
        <f>IF(DAY(AprSun1)=1,IF(AND(YEAR(AprSun1+26)=CalendarYear,MONTH(AprSun1+26)=4),AprSun1+26,""),IF(AND(YEAR(AprSun1+33)=CalendarYear,MONTH(AprSun1+33)=4),AprSun1+33,""))</f>
        <v>43951</v>
      </c>
      <c r="P18" s="24" t="str">
        <f>IF(DAY(AprSun1)=1,IF(AND(YEAR(AprSun1+27)=CalendarYear,MONTH(AprSun1+27)=4),AprSun1+27,""),IF(AND(YEAR(AprSun1+34)=CalendarYear,MONTH(AprSun1+34)=4),AprSun1+34,""))</f>
        <v/>
      </c>
      <c r="Q18" s="24" t="str">
        <f>IF(DAY(AprSun1)=1,IF(AND(YEAR(AprSun1+28)=CalendarYear,MONTH(AprSun1+28)=4),AprSun1+28,""),IF(AND(YEAR(AprSun1+35)=CalendarYear,MONTH(AprSun1+35)=4),AprSun1+35,""))</f>
        <v/>
      </c>
      <c r="R18" s="14"/>
      <c r="S18" s="15"/>
      <c r="U18" s="19" t="s">
        <v>69</v>
      </c>
      <c r="V18" s="19" t="s">
        <v>69</v>
      </c>
      <c r="W18" s="32"/>
      <c r="X18" s="57"/>
      <c r="Y18" s="57"/>
      <c r="AB18" s="14"/>
      <c r="AJ18" s="14"/>
      <c r="AR18" s="14"/>
    </row>
    <row r="19" spans="1:44" ht="15" customHeight="1" x14ac:dyDescent="0.3">
      <c r="B19" s="14"/>
      <c r="C19" s="24" t="str">
        <f>IF(DAY(MarSun1)=1,IF(AND(YEAR(MarSun1+29)=CalendarYear,MONTH(MarSun1+29)=3),MarSun1+29,""),IF(AND(YEAR(MarSun1+36)=CalendarYear,MONTH(MarSun1+36)=3),MarSun1+36,""))</f>
        <v/>
      </c>
      <c r="D19" s="24" t="str">
        <f>IF(DAY(MarSun1)=1,IF(AND(YEAR(MarSun1+30)=CalendarYear,MONTH(MarSun1+30)=3),MarSun1+30,""),IF(AND(YEAR(MarSun1+37)=CalendarYear,MONTH(MarSun1+37)=3),MarSun1+37,""))</f>
        <v/>
      </c>
      <c r="E19" s="24" t="str">
        <f>IF(DAY(MarSun1)=1,IF(AND(YEAR(MarSun1+31)=CalendarYear,MONTH(MarSun1+31)=3),MarSun1+31,""),IF(AND(YEAR(MarSun1+38)=CalendarYear,MONTH(MarSun1+38)=3),MarSun1+38,""))</f>
        <v/>
      </c>
      <c r="F19" s="24" t="str">
        <f>IF(DAY(MarSun1)=1,IF(AND(YEAR(MarSun1+32)=CalendarYear,MONTH(MarSun1+32)=3),MarSun1+32,""),IF(AND(YEAR(MarSun1+39)=CalendarYear,MONTH(MarSun1+39)=3),MarSun1+39,""))</f>
        <v/>
      </c>
      <c r="G19" s="24" t="str">
        <f>IF(DAY(MarSun1)=1,IF(AND(YEAR(MarSun1+33)=CalendarYear,MONTH(MarSun1+33)=3),MarSun1+33,""),IF(AND(YEAR(MarSun1+40)=CalendarYear,MONTH(MarSun1+40)=3),MarSun1+40,""))</f>
        <v/>
      </c>
      <c r="H19" s="24" t="str">
        <f>IF(DAY(MarSun1)=1,IF(AND(YEAR(MarSun1+34)=CalendarYear,MONTH(MarSun1+34)=3),MarSun1+34,""),IF(AND(YEAR(MarSun1+41)=CalendarYear,MONTH(MarSun1+41)=3),MarSun1+41,""))</f>
        <v/>
      </c>
      <c r="I19" s="24" t="str">
        <f>IF(DAY(MarSun1)=1,IF(AND(YEAR(MarSun1+35)=CalendarYear,MONTH(MarSun1+35)=3),MarSun1+35,""),IF(AND(YEAR(MarSun1+42)=CalendarYear,MONTH(MarSun1+42)=3),MarSun1+42,""))</f>
        <v/>
      </c>
      <c r="J19" s="24"/>
      <c r="K19" s="24" t="str">
        <f>IF(DAY(AprSun1)=1,IF(AND(YEAR(AprSun1+29)=CalendarYear,MONTH(AprSun1+29)=4),AprSun1+29,""),IF(AND(YEAR(AprSun1+36)=CalendarYear,MONTH(AprSun1+36)=4),AprSun1+36,""))</f>
        <v/>
      </c>
      <c r="L19" s="24" t="str">
        <f>IF(DAY(AprSun1)=1,IF(AND(YEAR(AprSun1+30)=CalendarYear,MONTH(AprSun1+30)=4),AprSun1+30,""),IF(AND(YEAR(AprSun1+37)=CalendarYear,MONTH(AprSun1+37)=4),AprSun1+37,""))</f>
        <v/>
      </c>
      <c r="M19" s="24" t="str">
        <f>IF(DAY(AprSun1)=1,IF(AND(YEAR(AprSun1+31)=CalendarYear,MONTH(AprSun1+31)=4),AprSun1+31,""),IF(AND(YEAR(AprSun1+38)=CalendarYear,MONTH(AprSun1+38)=4),AprSun1+38,""))</f>
        <v/>
      </c>
      <c r="N19" s="24" t="str">
        <f>IF(DAY(AprSun1)=1,IF(AND(YEAR(AprSun1+32)=CalendarYear,MONTH(AprSun1+32)=4),AprSun1+32,""),IF(AND(YEAR(AprSun1+39)=CalendarYear,MONTH(AprSun1+39)=4),AprSun1+39,""))</f>
        <v/>
      </c>
      <c r="O19" s="24" t="str">
        <f>IF(DAY(AprSun1)=1,IF(AND(YEAR(AprSun1+33)=CalendarYear,MONTH(AprSun1+33)=4),AprSun1+33,""),IF(AND(YEAR(AprSun1+40)=CalendarYear,MONTH(AprSun1+40)=4),AprSun1+40,""))</f>
        <v/>
      </c>
      <c r="P19" s="24" t="str">
        <f>IF(DAY(AprSun1)=1,IF(AND(YEAR(AprSun1+34)=CalendarYear,MONTH(AprSun1+34)=4),AprSun1+34,""),IF(AND(YEAR(AprSun1+41)=CalendarYear,MONTH(AprSun1+41)=4),AprSun1+41,""))</f>
        <v/>
      </c>
      <c r="Q19" s="24" t="str">
        <f>IF(DAY(AprSun1)=1,IF(AND(YEAR(AprSun1+35)=CalendarYear,MONTH(AprSun1+35)=4),AprSun1+35,""),IF(AND(YEAR(AprSun1+42)=CalendarYear,MONTH(AprSun1+42)=4),AprSun1+42,""))</f>
        <v/>
      </c>
      <c r="R19" s="14"/>
      <c r="S19" s="15"/>
      <c r="U19" s="34"/>
      <c r="V19" s="19"/>
      <c r="W19" s="27"/>
      <c r="X19" s="57"/>
      <c r="Y19" s="57"/>
      <c r="AB19" s="14"/>
      <c r="AJ19" s="14"/>
      <c r="AR19" s="14"/>
    </row>
    <row r="20" spans="1:44" ht="15" customHeight="1" x14ac:dyDescent="0.3">
      <c r="B20" s="14"/>
      <c r="J20" s="24"/>
      <c r="R20" s="14"/>
      <c r="S20" s="15"/>
      <c r="U20" s="19" t="s">
        <v>5</v>
      </c>
      <c r="V20" s="19" t="s">
        <v>11</v>
      </c>
      <c r="W20" s="28"/>
      <c r="X20" s="57"/>
      <c r="Y20" s="57"/>
      <c r="AB20" s="14"/>
      <c r="AJ20" s="14"/>
      <c r="AR20" s="14"/>
    </row>
    <row r="21" spans="1:44" ht="15" customHeight="1" x14ac:dyDescent="0.3">
      <c r="A21" s="13" t="s">
        <v>29</v>
      </c>
      <c r="B21" s="14"/>
      <c r="C21" s="54" t="s">
        <v>5</v>
      </c>
      <c r="D21" s="54"/>
      <c r="E21" s="54"/>
      <c r="F21" s="54"/>
      <c r="G21" s="54"/>
      <c r="H21" s="54"/>
      <c r="I21" s="54"/>
      <c r="J21" s="24"/>
      <c r="K21" s="54" t="s">
        <v>6</v>
      </c>
      <c r="L21" s="54"/>
      <c r="M21" s="54"/>
      <c r="N21" s="54"/>
      <c r="O21" s="54"/>
      <c r="P21" s="54"/>
      <c r="Q21" s="54"/>
      <c r="R21" s="14"/>
      <c r="S21" s="31"/>
      <c r="U21" s="19" t="s">
        <v>47</v>
      </c>
      <c r="V21" s="19" t="s">
        <v>49</v>
      </c>
      <c r="W21" s="32"/>
      <c r="X21" s="57"/>
      <c r="Y21" s="57"/>
      <c r="Z21" s="30"/>
      <c r="AA21" s="30"/>
      <c r="AB21" s="14"/>
      <c r="AC21" s="30"/>
      <c r="AD21" s="30"/>
      <c r="AE21" s="30"/>
      <c r="AF21" s="30"/>
      <c r="AG21" s="30"/>
      <c r="AH21" s="30"/>
      <c r="AI21" s="30"/>
      <c r="AJ21" s="14"/>
      <c r="AK21" s="30"/>
      <c r="AL21" s="30"/>
      <c r="AM21" s="30"/>
      <c r="AN21" s="30"/>
      <c r="AO21" s="30"/>
      <c r="AP21" s="30"/>
      <c r="AQ21" s="30"/>
      <c r="AR21" s="14"/>
    </row>
    <row r="22" spans="1:44" ht="15" customHeight="1" x14ac:dyDescent="0.3">
      <c r="A22" s="13" t="s">
        <v>38</v>
      </c>
      <c r="B22" s="14"/>
      <c r="C22" s="21" t="s">
        <v>13</v>
      </c>
      <c r="D22" s="21" t="s">
        <v>14</v>
      </c>
      <c r="E22" s="21" t="s">
        <v>15</v>
      </c>
      <c r="F22" s="21" t="s">
        <v>16</v>
      </c>
      <c r="G22" s="21" t="s">
        <v>19</v>
      </c>
      <c r="H22" s="21" t="s">
        <v>17</v>
      </c>
      <c r="I22" s="21" t="s">
        <v>18</v>
      </c>
      <c r="J22" s="30"/>
      <c r="K22" s="21" t="s">
        <v>13</v>
      </c>
      <c r="L22" s="21" t="s">
        <v>14</v>
      </c>
      <c r="M22" s="21" t="s">
        <v>15</v>
      </c>
      <c r="N22" s="21" t="s">
        <v>16</v>
      </c>
      <c r="O22" s="21" t="s">
        <v>19</v>
      </c>
      <c r="P22" s="21" t="s">
        <v>17</v>
      </c>
      <c r="Q22" s="21" t="s">
        <v>18</v>
      </c>
      <c r="R22" s="14"/>
      <c r="S22" s="15"/>
      <c r="U22" s="19" t="s">
        <v>69</v>
      </c>
      <c r="V22" s="19" t="s">
        <v>69</v>
      </c>
      <c r="W22" s="27"/>
      <c r="X22" s="57"/>
      <c r="Y22" s="57"/>
      <c r="AB22" s="14"/>
      <c r="AJ22" s="14"/>
      <c r="AR22" s="14"/>
    </row>
    <row r="23" spans="1:44" ht="15" customHeight="1" x14ac:dyDescent="0.35">
      <c r="A23" s="13"/>
      <c r="B23" s="14"/>
      <c r="C23" s="24" t="str">
        <f>IF(DAY(MaySun1)=1,"",IF(AND(YEAR(MaySun1+1)=CalendarYear,MONTH(MaySun1+1)=5),MaySun1+1,""))</f>
        <v/>
      </c>
      <c r="D23" s="24" t="str">
        <f>IF(DAY(MaySun1)=1,"",IF(AND(YEAR(MaySun1+2)=CalendarYear,MONTH(MaySun1+2)=5),MaySun1+2,""))</f>
        <v/>
      </c>
      <c r="E23" s="24" t="str">
        <f>IF(DAY(MaySun1)=1,"",IF(AND(YEAR(MaySun1+3)=CalendarYear,MONTH(MaySun1+3)=5),MaySun1+3,""))</f>
        <v/>
      </c>
      <c r="F23" s="24" t="str">
        <f>IF(DAY(MaySun1)=1,"",IF(AND(YEAR(MaySun1+4)=CalendarYear,MONTH(MaySun1+4)=5),MaySun1+4,""))</f>
        <v/>
      </c>
      <c r="G23" s="24" t="str">
        <f>IF(DAY(MaySun1)=1,"",IF(AND(YEAR(MaySun1+5)=CalendarYear,MONTH(MaySun1+5)=5),MaySun1+5,""))</f>
        <v/>
      </c>
      <c r="H23" s="24">
        <f>IF(DAY(MaySun1)=1,"",IF(AND(YEAR(MaySun1+6)=CalendarYear,MONTH(MaySun1+6)=5),MaySun1+6,""))</f>
        <v>43952</v>
      </c>
      <c r="I23" s="24">
        <f>IF(DAY(MaySun1)=1,IF(AND(YEAR(MaySun1)=CalendarYear,MONTH(MaySun1)=5),MaySun1,""),IF(AND(YEAR(MaySun1+7)=CalendarYear,MONTH(MaySun1+7)=5),MaySun1+7,""))</f>
        <v>43953</v>
      </c>
      <c r="J23" s="17"/>
      <c r="K23" s="24" t="str">
        <f>IF(DAY(JunSun1)=1,"",IF(AND(YEAR(JunSun1+1)=CalendarYear,MONTH(JunSun1+1)=6),JunSun1+1,""))</f>
        <v/>
      </c>
      <c r="L23" s="24">
        <f>IF(DAY(JunSun1)=1,"",IF(AND(YEAR(JunSun1+2)=CalendarYear,MONTH(JunSun1+2)=6),JunSun1+2,""))</f>
        <v>43983</v>
      </c>
      <c r="M23" s="24">
        <f>IF(DAY(JunSun1)=1,"",IF(AND(YEAR(JunSun1+3)=CalendarYear,MONTH(JunSun1+3)=6),JunSun1+3,""))</f>
        <v>43984</v>
      </c>
      <c r="N23" s="24">
        <f>IF(DAY(JunSun1)=1,"",IF(AND(YEAR(JunSun1+4)=CalendarYear,MONTH(JunSun1+4)=6),JunSun1+4,""))</f>
        <v>43985</v>
      </c>
      <c r="O23" s="24">
        <f>IF(DAY(JunSun1)=1,"",IF(AND(YEAR(JunSun1+5)=CalendarYear,MONTH(JunSun1+5)=6),JunSun1+5,""))</f>
        <v>43986</v>
      </c>
      <c r="P23" s="24">
        <f>IF(DAY(JunSun1)=1,"",IF(AND(YEAR(JunSun1+6)=CalendarYear,MONTH(JunSun1+6)=6),JunSun1+6,""))</f>
        <v>43987</v>
      </c>
      <c r="Q23" s="24">
        <f>IF(DAY(JunSun1)=1,IF(AND(YEAR(JunSun1)=CalendarYear,MONTH(JunSun1)=6),JunSun1,""),IF(AND(YEAR(JunSun1+7)=CalendarYear,MONTH(JunSun1+7)=6),JunSun1+7,""))</f>
        <v>43988</v>
      </c>
      <c r="R23" s="14"/>
      <c r="S23" s="15"/>
      <c r="U23" s="35"/>
      <c r="V23" s="19"/>
      <c r="W23" s="28"/>
      <c r="X23" s="57"/>
      <c r="Y23" s="57"/>
      <c r="AB23" s="14"/>
      <c r="AJ23" s="14"/>
      <c r="AR23" s="14"/>
    </row>
    <row r="24" spans="1:44" ht="15" customHeight="1" x14ac:dyDescent="0.3">
      <c r="B24" s="14"/>
      <c r="C24" s="24">
        <f>IF(DAY(MaySun1)=1,IF(AND(YEAR(MaySun1+1)=CalendarYear,MONTH(MaySun1+1)=5),MaySun1+1,""),IF(AND(YEAR(MaySun1+8)=CalendarYear,MONTH(MaySun1+8)=5),MaySun1+8,""))</f>
        <v>43954</v>
      </c>
      <c r="D24" s="24">
        <f>IF(DAY(MaySun1)=1,IF(AND(YEAR(MaySun1+2)=CalendarYear,MONTH(MaySun1+2)=5),MaySun1+2,""),IF(AND(YEAR(MaySun1+9)=CalendarYear,MONTH(MaySun1+9)=5),MaySun1+9,""))</f>
        <v>43955</v>
      </c>
      <c r="E24" s="24">
        <f>IF(DAY(MaySun1)=1,IF(AND(YEAR(MaySun1+3)=CalendarYear,MONTH(MaySun1+3)=5),MaySun1+3,""),IF(AND(YEAR(MaySun1+10)=CalendarYear,MONTH(MaySun1+10)=5),MaySun1+10,""))</f>
        <v>43956</v>
      </c>
      <c r="F24" s="24">
        <f>IF(DAY(MaySun1)=1,IF(AND(YEAR(MaySun1+4)=CalendarYear,MONTH(MaySun1+4)=5),MaySun1+4,""),IF(AND(YEAR(MaySun1+11)=CalendarYear,MONTH(MaySun1+11)=5),MaySun1+11,""))</f>
        <v>43957</v>
      </c>
      <c r="G24" s="24">
        <f>IF(DAY(MaySun1)=1,IF(AND(YEAR(MaySun1+5)=CalendarYear,MONTH(MaySun1+5)=5),MaySun1+5,""),IF(AND(YEAR(MaySun1+12)=CalendarYear,MONTH(MaySun1+12)=5),MaySun1+12,""))</f>
        <v>43958</v>
      </c>
      <c r="H24" s="24">
        <f>IF(DAY(MaySun1)=1,IF(AND(YEAR(MaySun1+6)=CalendarYear,MONTH(MaySun1+6)=5),MaySun1+6,""),IF(AND(YEAR(MaySun1+13)=CalendarYear,MONTH(MaySun1+13)=5),MaySun1+13,""))</f>
        <v>43959</v>
      </c>
      <c r="I24" s="24">
        <f>IF(DAY(MaySun1)=1,IF(AND(YEAR(MaySun1+7)=CalendarYear,MONTH(MaySun1+7)=5),MaySun1+7,""),IF(AND(YEAR(MaySun1+14)=CalendarYear,MONTH(MaySun1+14)=5),MaySun1+14,""))</f>
        <v>43960</v>
      </c>
      <c r="J24" s="22"/>
      <c r="K24" s="24">
        <f>IF(DAY(JunSun1)=1,IF(AND(YEAR(JunSun1+1)=CalendarYear,MONTH(JunSun1+1)=6),JunSun1+1,""),IF(AND(YEAR(JunSun1+8)=CalendarYear,MONTH(JunSun1+8)=6),JunSun1+8,""))</f>
        <v>43989</v>
      </c>
      <c r="L24" s="49">
        <v>8</v>
      </c>
      <c r="M24" s="24">
        <f>IF(DAY(JunSun1)=1,IF(AND(YEAR(JunSun1+3)=CalendarYear,MONTH(JunSun1+3)=6),JunSun1+3,""),IF(AND(YEAR(JunSun1+10)=CalendarYear,MONTH(JunSun1+10)=6),JunSun1+10,""))</f>
        <v>43991</v>
      </c>
      <c r="N24" s="24">
        <f>IF(DAY(JunSun1)=1,IF(AND(YEAR(JunSun1+4)=CalendarYear,MONTH(JunSun1+4)=6),JunSun1+4,""),IF(AND(YEAR(JunSun1+11)=CalendarYear,MONTH(JunSun1+11)=6),JunSun1+11,""))</f>
        <v>43992</v>
      </c>
      <c r="O24" s="24">
        <f>IF(DAY(JunSun1)=1,IF(AND(YEAR(JunSun1+5)=CalendarYear,MONTH(JunSun1+5)=6),JunSun1+5,""),IF(AND(YEAR(JunSun1+12)=CalendarYear,MONTH(JunSun1+12)=6),JunSun1+12,""))</f>
        <v>43993</v>
      </c>
      <c r="P24" s="24">
        <f>IF(DAY(JunSun1)=1,IF(AND(YEAR(JunSun1+6)=CalendarYear,MONTH(JunSun1+6)=6),JunSun1+6,""),IF(AND(YEAR(JunSun1+13)=CalendarYear,MONTH(JunSun1+13)=6),JunSun1+13,""))</f>
        <v>43994</v>
      </c>
      <c r="Q24" s="24">
        <f>IF(DAY(JunSun1)=1,IF(AND(YEAR(JunSun1+7)=CalendarYear,MONTH(JunSun1+7)=6),JunSun1+7,""),IF(AND(YEAR(JunSun1+14)=CalendarYear,MONTH(JunSun1+14)=6),JunSun1+14,""))</f>
        <v>43995</v>
      </c>
      <c r="R24" s="14"/>
      <c r="S24" s="15"/>
      <c r="U24" s="19" t="s">
        <v>6</v>
      </c>
      <c r="V24" s="19" t="s">
        <v>12</v>
      </c>
      <c r="W24" s="32"/>
      <c r="X24" s="57"/>
      <c r="Y24" s="57"/>
      <c r="AB24" s="14"/>
      <c r="AJ24" s="14"/>
      <c r="AR24" s="14"/>
    </row>
    <row r="25" spans="1:44" ht="15" customHeight="1" x14ac:dyDescent="0.3">
      <c r="B25" s="14"/>
      <c r="C25" s="24">
        <f>IF(DAY(MaySun1)=1,IF(AND(YEAR(MaySun1+8)=CalendarYear,MONTH(MaySun1+8)=5),MaySun1+8,""),IF(AND(YEAR(MaySun1+15)=CalendarYear,MONTH(MaySun1+15)=5),MaySun1+15,""))</f>
        <v>43961</v>
      </c>
      <c r="D25" s="49">
        <v>11</v>
      </c>
      <c r="E25" s="24">
        <f>IF(DAY(MaySun1)=1,IF(AND(YEAR(MaySun1+10)=CalendarYear,MONTH(MaySun1+10)=5),MaySun1+10,""),IF(AND(YEAR(MaySun1+17)=CalendarYear,MONTH(MaySun1+17)=5),MaySun1+17,""))</f>
        <v>43963</v>
      </c>
      <c r="F25" s="24">
        <f>IF(DAY(MaySun1)=1,IF(AND(YEAR(MaySun1+11)=CalendarYear,MONTH(MaySun1+11)=5),MaySun1+11,""),IF(AND(YEAR(MaySun1+18)=CalendarYear,MONTH(MaySun1+18)=5),MaySun1+18,""))</f>
        <v>43964</v>
      </c>
      <c r="G25" s="24">
        <f>IF(DAY(MaySun1)=1,IF(AND(YEAR(MaySun1+12)=CalendarYear,MONTH(MaySun1+12)=5),MaySun1+12,""),IF(AND(YEAR(MaySun1+19)=CalendarYear,MONTH(MaySun1+19)=5),MaySun1+19,""))</f>
        <v>43965</v>
      </c>
      <c r="H25" s="24">
        <f>IF(DAY(MaySun1)=1,IF(AND(YEAR(MaySun1+13)=CalendarYear,MONTH(MaySun1+13)=5),MaySun1+13,""),IF(AND(YEAR(MaySun1+20)=CalendarYear,MONTH(MaySun1+20)=5),MaySun1+20,""))</f>
        <v>43966</v>
      </c>
      <c r="I25" s="24">
        <f>IF(DAY(MaySun1)=1,IF(AND(YEAR(MaySun1+14)=CalendarYear,MONTH(MaySun1+14)=5),MaySun1+14,""),IF(AND(YEAR(MaySun1+21)=CalendarYear,MONTH(MaySun1+21)=5),MaySun1+21,""))</f>
        <v>43967</v>
      </c>
      <c r="J25" s="24"/>
      <c r="K25" s="24">
        <f>IF(DAY(JunSun1)=1,IF(AND(YEAR(JunSun1+8)=CalendarYear,MONTH(JunSun1+8)=6),JunSun1+8,""),IF(AND(YEAR(JunSun1+15)=CalendarYear,MONTH(JunSun1+15)=6),JunSun1+15,""))</f>
        <v>43996</v>
      </c>
      <c r="L25" s="24">
        <f>IF(DAY(JunSun1)=1,IF(AND(YEAR(JunSun1+9)=CalendarYear,MONTH(JunSun1+9)=6),JunSun1+9,""),IF(AND(YEAR(JunSun1+16)=CalendarYear,MONTH(JunSun1+16)=6),JunSun1+16,""))</f>
        <v>43997</v>
      </c>
      <c r="M25" s="24">
        <f>IF(DAY(JunSun1)=1,IF(AND(YEAR(JunSun1+10)=CalendarYear,MONTH(JunSun1+10)=6),JunSun1+10,""),IF(AND(YEAR(JunSun1+17)=CalendarYear,MONTH(JunSun1+17)=6),JunSun1+17,""))</f>
        <v>43998</v>
      </c>
      <c r="N25" s="24">
        <f>IF(DAY(JunSun1)=1,IF(AND(YEAR(JunSun1+11)=CalendarYear,MONTH(JunSun1+11)=6),JunSun1+11,""),IF(AND(YEAR(JunSun1+18)=CalendarYear,MONTH(JunSun1+18)=6),JunSun1+18,""))</f>
        <v>43999</v>
      </c>
      <c r="O25" s="24">
        <f>IF(DAY(JunSun1)=1,IF(AND(YEAR(JunSun1+12)=CalendarYear,MONTH(JunSun1+12)=6),JunSun1+12,""),IF(AND(YEAR(JunSun1+19)=CalendarYear,MONTH(JunSun1+19)=6),JunSun1+19,""))</f>
        <v>44000</v>
      </c>
      <c r="P25" s="24">
        <f>IF(DAY(JunSun1)=1,IF(AND(YEAR(JunSun1+13)=CalendarYear,MONTH(JunSun1+13)=6),JunSun1+13,""),IF(AND(YEAR(JunSun1+20)=CalendarYear,MONTH(JunSun1+20)=6),JunSun1+20,""))</f>
        <v>44001</v>
      </c>
      <c r="Q25" s="24">
        <f>IF(DAY(JunSun1)=1,IF(AND(YEAR(JunSun1+14)=CalendarYear,MONTH(JunSun1+14)=6),JunSun1+14,""),IF(AND(YEAR(JunSun1+21)=CalendarYear,MONTH(JunSun1+21)=6),JunSun1+21,""))</f>
        <v>44002</v>
      </c>
      <c r="R25" s="14"/>
      <c r="S25" s="15"/>
      <c r="U25" s="33" t="s">
        <v>46</v>
      </c>
      <c r="V25" s="19" t="s">
        <v>56</v>
      </c>
      <c r="W25" s="27"/>
      <c r="X25" s="57"/>
      <c r="Y25" s="57"/>
      <c r="AB25" s="14"/>
      <c r="AJ25" s="14"/>
      <c r="AR25" s="14"/>
    </row>
    <row r="26" spans="1:44" ht="15" customHeight="1" x14ac:dyDescent="0.3">
      <c r="B26" s="14"/>
      <c r="C26" s="24">
        <f>IF(DAY(MaySun1)=1,IF(AND(YEAR(MaySun1+15)=CalendarYear,MONTH(MaySun1+15)=5),MaySun1+15,""),IF(AND(YEAR(MaySun1+22)=CalendarYear,MONTH(MaySun1+22)=5),MaySun1+22,""))</f>
        <v>43968</v>
      </c>
      <c r="D26" s="24">
        <f>IF(DAY(MaySun1)=1,IF(AND(YEAR(MaySun1+16)=CalendarYear,MONTH(MaySun1+16)=5),MaySun1+16,""),IF(AND(YEAR(MaySun1+23)=CalendarYear,MONTH(MaySun1+23)=5),MaySun1+23,""))</f>
        <v>43969</v>
      </c>
      <c r="E26" s="24">
        <f>IF(DAY(MaySun1)=1,IF(AND(YEAR(MaySun1+17)=CalendarYear,MONTH(MaySun1+17)=5),MaySun1+17,""),IF(AND(YEAR(MaySun1+24)=CalendarYear,MONTH(MaySun1+24)=5),MaySun1+24,""))</f>
        <v>43970</v>
      </c>
      <c r="F26" s="24">
        <f>IF(DAY(MaySun1)=1,IF(AND(YEAR(MaySun1+18)=CalendarYear,MONTH(MaySun1+18)=5),MaySun1+18,""),IF(AND(YEAR(MaySun1+25)=CalendarYear,MONTH(MaySun1+25)=5),MaySun1+25,""))</f>
        <v>43971</v>
      </c>
      <c r="G26" s="24">
        <f>IF(DAY(MaySun1)=1,IF(AND(YEAR(MaySun1+19)=CalendarYear,MONTH(MaySun1+19)=5),MaySun1+19,""),IF(AND(YEAR(MaySun1+26)=CalendarYear,MONTH(MaySun1+26)=5),MaySun1+26,""))</f>
        <v>43972</v>
      </c>
      <c r="H26" s="24">
        <f>IF(DAY(MaySun1)=1,IF(AND(YEAR(MaySun1+20)=CalendarYear,MONTH(MaySun1+20)=5),MaySun1+20,""),IF(AND(YEAR(MaySun1+27)=CalendarYear,MONTH(MaySun1+27)=5),MaySun1+27,""))</f>
        <v>43973</v>
      </c>
      <c r="I26" s="24">
        <f>IF(DAY(MaySun1)=1,IF(AND(YEAR(MaySun1+21)=CalendarYear,MONTH(MaySun1+21)=5),MaySun1+21,""),IF(AND(YEAR(MaySun1+28)=CalendarYear,MONTH(MaySun1+28)=5),MaySun1+28,""))</f>
        <v>43974</v>
      </c>
      <c r="J26" s="24"/>
      <c r="K26" s="24">
        <f>IF(DAY(JunSun1)=1,IF(AND(YEAR(JunSun1+15)=CalendarYear,MONTH(JunSun1+15)=6),JunSun1+15,""),IF(AND(YEAR(JunSun1+22)=CalendarYear,MONTH(JunSun1+22)=6),JunSun1+22,""))</f>
        <v>44003</v>
      </c>
      <c r="L26" s="24">
        <f>IF(DAY(JunSun1)=1,IF(AND(YEAR(JunSun1+16)=CalendarYear,MONTH(JunSun1+16)=6),JunSun1+16,""),IF(AND(YEAR(JunSun1+23)=CalendarYear,MONTH(JunSun1+23)=6),JunSun1+23,""))</f>
        <v>44004</v>
      </c>
      <c r="M26" s="24">
        <f>IF(DAY(JunSun1)=1,IF(AND(YEAR(JunSun1+17)=CalendarYear,MONTH(JunSun1+17)=6),JunSun1+17,""),IF(AND(YEAR(JunSun1+24)=CalendarYear,MONTH(JunSun1+24)=6),JunSun1+24,""))</f>
        <v>44005</v>
      </c>
      <c r="N26" s="24">
        <f>IF(DAY(JunSun1)=1,IF(AND(YEAR(JunSun1+18)=CalendarYear,MONTH(JunSun1+18)=6),JunSun1+18,""),IF(AND(YEAR(JunSun1+25)=CalendarYear,MONTH(JunSun1+25)=6),JunSun1+25,""))</f>
        <v>44006</v>
      </c>
      <c r="O26" s="24">
        <f>IF(DAY(JunSun1)=1,IF(AND(YEAR(JunSun1+19)=CalendarYear,MONTH(JunSun1+19)=6),JunSun1+19,""),IF(AND(YEAR(JunSun1+26)=CalendarYear,MONTH(JunSun1+26)=6),JunSun1+26,""))</f>
        <v>44007</v>
      </c>
      <c r="P26" s="24">
        <f>IF(DAY(JunSun1)=1,IF(AND(YEAR(JunSun1+20)=CalendarYear,MONTH(JunSun1+20)=6),JunSun1+20,""),IF(AND(YEAR(JunSun1+27)=CalendarYear,MONTH(JunSun1+27)=6),JunSun1+27,""))</f>
        <v>44008</v>
      </c>
      <c r="Q26" s="24">
        <f>IF(DAY(JunSun1)=1,IF(AND(YEAR(JunSun1+21)=CalendarYear,MONTH(JunSun1+21)=6),JunSun1+21,""),IF(AND(YEAR(JunSun1+28)=CalendarYear,MONTH(JunSun1+28)=6),JunSun1+28,""))</f>
        <v>44009</v>
      </c>
      <c r="R26" s="14"/>
      <c r="S26" s="15"/>
      <c r="U26" s="19" t="s">
        <v>69</v>
      </c>
      <c r="V26" s="19" t="s">
        <v>70</v>
      </c>
      <c r="W26" s="28"/>
      <c r="X26" s="57"/>
      <c r="Y26" s="57"/>
      <c r="AB26" s="14"/>
      <c r="AJ26" s="14"/>
      <c r="AR26" s="14"/>
    </row>
    <row r="27" spans="1:44" ht="15" customHeight="1" x14ac:dyDescent="0.25">
      <c r="B27" s="14"/>
      <c r="C27" s="24">
        <f>IF(DAY(MaySun1)=1,IF(AND(YEAR(MaySun1+22)=CalendarYear,MONTH(MaySun1+22)=5),MaySun1+22,""),IF(AND(YEAR(MaySun1+29)=CalendarYear,MONTH(MaySun1+29)=5),MaySun1+29,""))</f>
        <v>43975</v>
      </c>
      <c r="D27" s="24">
        <f>IF(DAY(MaySun1)=1,IF(AND(YEAR(MaySun1+23)=CalendarYear,MONTH(MaySun1+23)=5),MaySun1+23,""),IF(AND(YEAR(MaySun1+30)=CalendarYear,MONTH(MaySun1+30)=5),MaySun1+30,""))</f>
        <v>43976</v>
      </c>
      <c r="E27" s="24">
        <f>IF(DAY(MaySun1)=1,IF(AND(YEAR(MaySun1+24)=CalendarYear,MONTH(MaySun1+24)=5),MaySun1+24,""),IF(AND(YEAR(MaySun1+31)=CalendarYear,MONTH(MaySun1+31)=5),MaySun1+31,""))</f>
        <v>43977</v>
      </c>
      <c r="F27" s="24">
        <f>IF(DAY(MaySun1)=1,IF(AND(YEAR(MaySun1+25)=CalendarYear,MONTH(MaySun1+25)=5),MaySun1+25,""),IF(AND(YEAR(MaySun1+32)=CalendarYear,MONTH(MaySun1+32)=5),MaySun1+32,""))</f>
        <v>43978</v>
      </c>
      <c r="G27" s="24">
        <f>IF(DAY(MaySun1)=1,IF(AND(YEAR(MaySun1+26)=CalendarYear,MONTH(MaySun1+26)=5),MaySun1+26,""),IF(AND(YEAR(MaySun1+33)=CalendarYear,MONTH(MaySun1+33)=5),MaySun1+33,""))</f>
        <v>43979</v>
      </c>
      <c r="H27" s="24">
        <f>IF(DAY(MaySun1)=1,IF(AND(YEAR(MaySun1+27)=CalendarYear,MONTH(MaySun1+27)=5),MaySun1+27,""),IF(AND(YEAR(MaySun1+34)=CalendarYear,MONTH(MaySun1+34)=5),MaySun1+34,""))</f>
        <v>43980</v>
      </c>
      <c r="I27" s="24">
        <f>IF(DAY(MaySun1)=1,IF(AND(YEAR(MaySun1+28)=CalendarYear,MONTH(MaySun1+28)=5),MaySun1+28,""),IF(AND(YEAR(MaySun1+35)=CalendarYear,MONTH(MaySun1+35)=5),MaySun1+35,""))</f>
        <v>43981</v>
      </c>
      <c r="J27" s="24"/>
      <c r="K27" s="24">
        <f>IF(DAY(JunSun1)=1,IF(AND(YEAR(JunSun1+22)=CalendarYear,MONTH(JunSun1+22)=6),JunSun1+22,""),IF(AND(YEAR(JunSun1+29)=CalendarYear,MONTH(JunSun1+29)=6),JunSun1+29,""))</f>
        <v>44010</v>
      </c>
      <c r="L27" s="24">
        <f>IF(DAY(JunSun1)=1,IF(AND(YEAR(JunSun1+23)=CalendarYear,MONTH(JunSun1+23)=6),JunSun1+23,""),IF(AND(YEAR(JunSun1+30)=CalendarYear,MONTH(JunSun1+30)=6),JunSun1+30,""))</f>
        <v>44011</v>
      </c>
      <c r="M27" s="24">
        <f>IF(DAY(JunSun1)=1,IF(AND(YEAR(JunSun1+24)=CalendarYear,MONTH(JunSun1+24)=6),JunSun1+24,""),IF(AND(YEAR(JunSun1+31)=CalendarYear,MONTH(JunSun1+31)=6),JunSun1+31,""))</f>
        <v>44012</v>
      </c>
      <c r="N27" s="24" t="str">
        <f>IF(DAY(JunSun1)=1,IF(AND(YEAR(JunSun1+25)=CalendarYear,MONTH(JunSun1+25)=6),JunSun1+25,""),IF(AND(YEAR(JunSun1+32)=CalendarYear,MONTH(JunSun1+32)=6),JunSun1+32,""))</f>
        <v/>
      </c>
      <c r="O27" s="24" t="str">
        <f>IF(DAY(JunSun1)=1,IF(AND(YEAR(JunSun1+26)=CalendarYear,MONTH(JunSun1+26)=6),JunSun1+26,""),IF(AND(YEAR(JunSun1+33)=CalendarYear,MONTH(JunSun1+33)=6),JunSun1+33,""))</f>
        <v/>
      </c>
      <c r="P27" s="24" t="str">
        <f>IF(DAY(JunSun1)=1,IF(AND(YEAR(JunSun1+27)=CalendarYear,MONTH(JunSun1+27)=6),JunSun1+27,""),IF(AND(YEAR(JunSun1+34)=CalendarYear,MONTH(JunSun1+34)=6),JunSun1+34,""))</f>
        <v/>
      </c>
      <c r="Q27" s="24" t="str">
        <f>IF(DAY(JunSun1)=1,IF(AND(YEAR(JunSun1+28)=CalendarYear,MONTH(JunSun1+28)=6),JunSun1+28,""),IF(AND(YEAR(JunSun1+35)=CalendarYear,MONTH(JunSun1+35)=6),JunSun1+35,""))</f>
        <v/>
      </c>
      <c r="R27" s="14"/>
      <c r="S27" s="15"/>
      <c r="V27" s="36"/>
      <c r="W27" s="32"/>
      <c r="X27" s="57"/>
      <c r="Y27" s="57"/>
      <c r="AB27" s="14"/>
      <c r="AJ27" s="14"/>
      <c r="AR27" s="14"/>
    </row>
    <row r="28" spans="1:44" ht="15" customHeight="1" x14ac:dyDescent="0.3">
      <c r="B28" s="14"/>
      <c r="C28" s="24">
        <f>IF(DAY(MaySun1)=1,IF(AND(YEAR(MaySun1+29)=CalendarYear,MONTH(MaySun1+29)=5),MaySun1+29,""),IF(AND(YEAR(MaySun1+36)=CalendarYear,MONTH(MaySun1+36)=5),MaySun1+36,""))</f>
        <v>43982</v>
      </c>
      <c r="D28" s="24" t="str">
        <f>IF(DAY(MaySun1)=1,IF(AND(YEAR(MaySun1+30)=CalendarYear,MONTH(MaySun1+30)=5),MaySun1+30,""),IF(AND(YEAR(MaySun1+37)=CalendarYear,MONTH(MaySun1+37)=5),MaySun1+37,""))</f>
        <v/>
      </c>
      <c r="E28" s="24" t="str">
        <f>IF(DAY(MaySun1)=1,IF(AND(YEAR(MaySun1+31)=CalendarYear,MONTH(MaySun1+31)=5),MaySun1+31,""),IF(AND(YEAR(MaySun1+38)=CalendarYear,MONTH(MaySun1+38)=5),MaySun1+38,""))</f>
        <v/>
      </c>
      <c r="F28" s="24" t="str">
        <f>IF(DAY(MaySun1)=1,IF(AND(YEAR(MaySun1+32)=CalendarYear,MONTH(MaySun1+32)=5),MaySun1+32,""),IF(AND(YEAR(MaySun1+39)=CalendarYear,MONTH(MaySun1+39)=5),MaySun1+39,""))</f>
        <v/>
      </c>
      <c r="G28" s="24" t="str">
        <f>IF(DAY(MaySun1)=1,IF(AND(YEAR(MaySun1+33)=CalendarYear,MONTH(MaySun1+33)=5),MaySun1+33,""),IF(AND(YEAR(MaySun1+40)=CalendarYear,MONTH(MaySun1+40)=5),MaySun1+40,""))</f>
        <v/>
      </c>
      <c r="H28" s="24" t="str">
        <f>IF(DAY(MaySun1)=1,IF(AND(YEAR(MaySun1+34)=CalendarYear,MONTH(MaySun1+34)=5),MaySun1+34,""),IF(AND(YEAR(MaySun1+41)=CalendarYear,MONTH(MaySun1+41)=5),MaySun1+41,""))</f>
        <v/>
      </c>
      <c r="I28" s="24" t="str">
        <f>IF(DAY(MaySun1)=1,IF(AND(YEAR(MaySun1+35)=CalendarYear,MONTH(MaySun1+35)=5),MaySun1+35,""),IF(AND(YEAR(MaySun1+42)=CalendarYear,MONTH(MaySun1+42)=5),MaySun1+42,""))</f>
        <v/>
      </c>
      <c r="J28" s="24"/>
      <c r="K28" s="24" t="str">
        <f>IF(DAY(JunSun1)=1,IF(AND(YEAR(JunSun1+29)=CalendarYear,MONTH(JunSun1+29)=6),JunSun1+29,""),IF(AND(YEAR(JunSun1+36)=CalendarYear,MONTH(JunSun1+36)=6),JunSun1+36,""))</f>
        <v/>
      </c>
      <c r="L28" s="24" t="str">
        <f>IF(DAY(JunSun1)=1,IF(AND(YEAR(JunSun1+30)=CalendarYear,MONTH(JunSun1+30)=6),JunSun1+30,""),IF(AND(YEAR(JunSun1+37)=CalendarYear,MONTH(JunSun1+37)=6),JunSun1+37,""))</f>
        <v/>
      </c>
      <c r="M28" s="24" t="str">
        <f>IF(DAY(JunSun1)=1,IF(AND(YEAR(JunSun1+31)=CalendarYear,MONTH(JunSun1+31)=6),JunSun1+31,""),IF(AND(YEAR(JunSun1+38)=CalendarYear,MONTH(JunSun1+38)=6),JunSun1+38,""))</f>
        <v/>
      </c>
      <c r="N28" s="24" t="str">
        <f>IF(DAY(JunSun1)=1,IF(AND(YEAR(JunSun1+32)=CalendarYear,MONTH(JunSun1+32)=6),JunSun1+32,""),IF(AND(YEAR(JunSun1+39)=CalendarYear,MONTH(JunSun1+39)=6),JunSun1+39,""))</f>
        <v/>
      </c>
      <c r="O28" s="24" t="str">
        <f>IF(DAY(JunSun1)=1,IF(AND(YEAR(JunSun1+33)=CalendarYear,MONTH(JunSun1+33)=6),JunSun1+33,""),IF(AND(YEAR(JunSun1+40)=CalendarYear,MONTH(JunSun1+40)=6),JunSun1+40,""))</f>
        <v/>
      </c>
      <c r="P28" s="24" t="str">
        <f>IF(DAY(JunSun1)=1,IF(AND(YEAR(JunSun1+34)=CalendarYear,MONTH(JunSun1+34)=6),JunSun1+34,""),IF(AND(YEAR(JunSun1+41)=CalendarYear,MONTH(JunSun1+41)=6),JunSun1+41,""))</f>
        <v/>
      </c>
      <c r="Q28" s="24" t="str">
        <f>IF(DAY(JunSun1)=1,IF(AND(YEAR(JunSun1+35)=CalendarYear,MONTH(JunSun1+35)=6),JunSun1+35,""),IF(AND(YEAR(JunSun1+42)=CalendarYear,MONTH(JunSun1+42)=6),JunSun1+42,""))</f>
        <v/>
      </c>
      <c r="R28" s="14"/>
      <c r="S28" s="15"/>
      <c r="V28" s="36"/>
      <c r="W28" s="27"/>
      <c r="X28" s="57"/>
      <c r="Y28" s="57"/>
      <c r="AB28" s="14"/>
      <c r="AJ28" s="14"/>
      <c r="AR28" s="14"/>
    </row>
    <row r="29" spans="1:44" ht="15" customHeight="1" x14ac:dyDescent="0.25">
      <c r="B29" s="14"/>
      <c r="J29" s="24"/>
      <c r="R29" s="14"/>
      <c r="S29" s="15"/>
      <c r="U29" s="37" t="s">
        <v>53</v>
      </c>
      <c r="V29" s="36"/>
      <c r="W29" s="28"/>
      <c r="X29" s="57"/>
      <c r="Y29" s="57"/>
      <c r="AB29" s="14"/>
      <c r="AJ29" s="14"/>
      <c r="AR29" s="14"/>
    </row>
    <row r="30" spans="1:44" ht="15" customHeight="1" x14ac:dyDescent="0.3">
      <c r="A30" s="13" t="s">
        <v>30</v>
      </c>
      <c r="B30" s="14"/>
      <c r="C30" s="54" t="s">
        <v>7</v>
      </c>
      <c r="D30" s="54"/>
      <c r="E30" s="54"/>
      <c r="F30" s="54"/>
      <c r="G30" s="54"/>
      <c r="H30" s="54"/>
      <c r="I30" s="54"/>
      <c r="J30" s="24"/>
      <c r="K30" s="54" t="s">
        <v>8</v>
      </c>
      <c r="L30" s="54"/>
      <c r="M30" s="54"/>
      <c r="N30" s="54"/>
      <c r="O30" s="54"/>
      <c r="P30" s="54"/>
      <c r="Q30" s="54"/>
      <c r="S30" s="18"/>
      <c r="U30" s="27" t="s">
        <v>55</v>
      </c>
      <c r="V30" s="36"/>
      <c r="W30" s="32"/>
      <c r="X30" s="57"/>
      <c r="Y30" s="57"/>
      <c r="Z30" s="14"/>
      <c r="AA30" s="14"/>
      <c r="AB30" s="14"/>
      <c r="AJ30" s="14"/>
      <c r="AR30" s="14"/>
    </row>
    <row r="31" spans="1:44" ht="15" customHeight="1" x14ac:dyDescent="0.35">
      <c r="A31" s="13" t="s">
        <v>39</v>
      </c>
      <c r="C31" s="21" t="s">
        <v>13</v>
      </c>
      <c r="D31" s="21" t="s">
        <v>14</v>
      </c>
      <c r="E31" s="21" t="s">
        <v>15</v>
      </c>
      <c r="F31" s="21" t="s">
        <v>16</v>
      </c>
      <c r="G31" s="21" t="s">
        <v>19</v>
      </c>
      <c r="H31" s="21" t="s">
        <v>17</v>
      </c>
      <c r="I31" s="21" t="s">
        <v>18</v>
      </c>
      <c r="J31" s="24"/>
      <c r="K31" s="21" t="s">
        <v>13</v>
      </c>
      <c r="L31" s="21" t="s">
        <v>14</v>
      </c>
      <c r="M31" s="21" t="s">
        <v>15</v>
      </c>
      <c r="N31" s="21" t="s">
        <v>16</v>
      </c>
      <c r="O31" s="21" t="s">
        <v>19</v>
      </c>
      <c r="P31" s="21" t="s">
        <v>17</v>
      </c>
      <c r="Q31" s="21" t="s">
        <v>18</v>
      </c>
      <c r="S31" s="15"/>
      <c r="U31" s="38"/>
      <c r="V31" s="36"/>
      <c r="W31" s="27"/>
      <c r="X31" s="57"/>
      <c r="Y31" s="57"/>
    </row>
    <row r="32" spans="1:44" ht="15" customHeight="1" x14ac:dyDescent="0.3">
      <c r="A32" s="13"/>
      <c r="C32" s="24" t="str">
        <f>IF(DAY(JulSun1)=1,"",IF(AND(YEAR(JulSun1+1)=CalendarYear,MONTH(JulSun1+1)=7),JulSun1+1,""))</f>
        <v/>
      </c>
      <c r="D32" s="24" t="str">
        <f>IF(DAY(JulSun1)=1,"",IF(AND(YEAR(JulSun1+2)=CalendarYear,MONTH(JulSun1+2)=7),JulSun1+2,""))</f>
        <v/>
      </c>
      <c r="E32" s="24" t="str">
        <f>IF(DAY(JulSun1)=1,"",IF(AND(YEAR(JulSun1+3)=CalendarYear,MONTH(JulSun1+3)=7),JulSun1+3,""))</f>
        <v/>
      </c>
      <c r="F32" s="24">
        <f>IF(DAY(JulSun1)=1,"",IF(AND(YEAR(JulSun1+4)=CalendarYear,MONTH(JulSun1+4)=7),JulSun1+4,""))</f>
        <v>44013</v>
      </c>
      <c r="G32" s="24">
        <f>IF(DAY(JulSun1)=1,"",IF(AND(YEAR(JulSun1+5)=CalendarYear,MONTH(JulSun1+5)=7),JulSun1+5,""))</f>
        <v>44014</v>
      </c>
      <c r="H32" s="24">
        <f>IF(DAY(JulSun1)=1,"",IF(AND(YEAR(JulSun1+6)=CalendarYear,MONTH(JulSun1+6)=7),JulSun1+6,""))</f>
        <v>44015</v>
      </c>
      <c r="I32" s="24">
        <f>IF(DAY(JulSun1)=1,IF(AND(YEAR(JulSun1)=CalendarYear,MONTH(JulSun1)=7),JulSun1,""),IF(AND(YEAR(JulSun1+7)=CalendarYear,MONTH(JulSun1+7)=7),JulSun1+7,""))</f>
        <v>44016</v>
      </c>
      <c r="J32" s="14"/>
      <c r="K32" s="24" t="str">
        <f>IF(DAY(AugSun1)=1,"",IF(AND(YEAR(AugSun1+1)=CalendarYear,MONTH(AugSun1+1)=8),AugSun1+1,""))</f>
        <v/>
      </c>
      <c r="L32" s="24" t="str">
        <f>IF(DAY(AugSun1)=1,"",IF(AND(YEAR(AugSun1+2)=CalendarYear,MONTH(AugSun1+2)=8),AugSun1+2,""))</f>
        <v/>
      </c>
      <c r="M32" s="24" t="str">
        <f>IF(DAY(AugSun1)=1,"",IF(AND(YEAR(AugSun1+3)=CalendarYear,MONTH(AugSun1+3)=8),AugSun1+3,""))</f>
        <v/>
      </c>
      <c r="N32" s="24" t="str">
        <f>IF(DAY(AugSun1)=1,"",IF(AND(YEAR(AugSun1+4)=CalendarYear,MONTH(AugSun1+4)=8),AugSun1+4,""))</f>
        <v/>
      </c>
      <c r="O32" s="24" t="str">
        <f>IF(DAY(AugSun1)=1,"",IF(AND(YEAR(AugSun1+5)=CalendarYear,MONTH(AugSun1+5)=8),AugSun1+5,""))</f>
        <v/>
      </c>
      <c r="P32" s="24" t="str">
        <f>IF(DAY(AugSun1)=1,"",IF(AND(YEAR(AugSun1+6)=CalendarYear,MONTH(AugSun1+6)=8),AugSun1+6,""))</f>
        <v/>
      </c>
      <c r="Q32" s="24">
        <f>IF(DAY(AugSun1)=1,IF(AND(YEAR(AugSun1)=CalendarYear,MONTH(AugSun1)=8),AugSun1,""),IF(AND(YEAR(AugSun1+7)=CalendarYear,MONTH(AugSun1+7)=8),AugSun1+7,""))</f>
        <v>44044</v>
      </c>
      <c r="S32" s="15"/>
      <c r="U32" s="45" t="s">
        <v>71</v>
      </c>
      <c r="V32" s="45"/>
      <c r="W32" s="28"/>
      <c r="X32" s="57"/>
      <c r="Y32" s="57"/>
    </row>
    <row r="33" spans="1:25" ht="15" customHeight="1" x14ac:dyDescent="0.3">
      <c r="A33" s="13"/>
      <c r="C33" s="24">
        <f>IF(DAY(JulSun1)=1,IF(AND(YEAR(JulSun1+1)=CalendarYear,MONTH(JulSun1+1)=7),JulSun1+1,""),IF(AND(YEAR(JulSun1+8)=CalendarYear,MONTH(JulSun1+8)=7),JulSun1+8,""))</f>
        <v>44017</v>
      </c>
      <c r="D33" s="24">
        <f>IF(DAY(JulSun1)=1,IF(AND(YEAR(JulSun1+2)=CalendarYear,MONTH(JulSun1+2)=7),JulSun1+2,""),IF(AND(YEAR(JulSun1+9)=CalendarYear,MONTH(JulSun1+9)=7),JulSun1+9,""))</f>
        <v>44018</v>
      </c>
      <c r="E33" s="24">
        <f>IF(DAY(JulSun1)=1,IF(AND(YEAR(JulSun1+3)=CalendarYear,MONTH(JulSun1+3)=7),JulSun1+3,""),IF(AND(YEAR(JulSun1+10)=CalendarYear,MONTH(JulSun1+10)=7),JulSun1+10,""))</f>
        <v>44019</v>
      </c>
      <c r="F33" s="24">
        <f>IF(DAY(JulSun1)=1,IF(AND(YEAR(JulSun1+4)=CalendarYear,MONTH(JulSun1+4)=7),JulSun1+4,""),IF(AND(YEAR(JulSun1+11)=CalendarYear,MONTH(JulSun1+11)=7),JulSun1+11,""))</f>
        <v>44020</v>
      </c>
      <c r="G33" s="24">
        <f>IF(DAY(JulSun1)=1,IF(AND(YEAR(JulSun1+5)=CalendarYear,MONTH(JulSun1+5)=7),JulSun1+5,""),IF(AND(YEAR(JulSun1+12)=CalendarYear,MONTH(JulSun1+12)=7),JulSun1+12,""))</f>
        <v>44021</v>
      </c>
      <c r="H33" s="24">
        <f>IF(DAY(JulSun1)=1,IF(AND(YEAR(JulSun1+6)=CalendarYear,MONTH(JulSun1+6)=7),JulSun1+6,""),IF(AND(YEAR(JulSun1+13)=CalendarYear,MONTH(JulSun1+13)=7),JulSun1+13,""))</f>
        <v>44022</v>
      </c>
      <c r="I33" s="24">
        <f>IF(DAY(JulSun1)=1,IF(AND(YEAR(JulSun1+7)=CalendarYear,MONTH(JulSun1+7)=7),JulSun1+7,""),IF(AND(YEAR(JulSun1+14)=CalendarYear,MONTH(JulSun1+14)=7),JulSun1+14,""))</f>
        <v>44023</v>
      </c>
      <c r="K33" s="24">
        <f>IF(DAY(AugSun1)=1,IF(AND(YEAR(AugSun1+1)=CalendarYear,MONTH(AugSun1+1)=8),AugSun1+1,""),IF(AND(YEAR(AugSun1+8)=CalendarYear,MONTH(AugSun1+8)=8),AugSun1+8,""))</f>
        <v>44045</v>
      </c>
      <c r="L33" s="24">
        <f>IF(DAY(AugSun1)=1,IF(AND(YEAR(AugSun1+2)=CalendarYear,MONTH(AugSun1+2)=8),AugSun1+2,""),IF(AND(YEAR(AugSun1+9)=CalendarYear,MONTH(AugSun1+9)=8),AugSun1+9,""))</f>
        <v>44046</v>
      </c>
      <c r="M33" s="24">
        <f>IF(DAY(AugSun1)=1,IF(AND(YEAR(AugSun1+3)=CalendarYear,MONTH(AugSun1+3)=8),AugSun1+3,""),IF(AND(YEAR(AugSun1+10)=CalendarYear,MONTH(AugSun1+10)=8),AugSun1+10,""))</f>
        <v>44047</v>
      </c>
      <c r="N33" s="24">
        <f>IF(DAY(AugSun1)=1,IF(AND(YEAR(AugSun1+4)=CalendarYear,MONTH(AugSun1+4)=8),AugSun1+4,""),IF(AND(YEAR(AugSun1+11)=CalendarYear,MONTH(AugSun1+11)=8),AugSun1+11,""))</f>
        <v>44048</v>
      </c>
      <c r="O33" s="24">
        <f>IF(DAY(AugSun1)=1,IF(AND(YEAR(AugSun1+5)=CalendarYear,MONTH(AugSun1+5)=8),AugSun1+5,""),IF(AND(YEAR(AugSun1+12)=CalendarYear,MONTH(AugSun1+12)=8),AugSun1+12,""))</f>
        <v>44049</v>
      </c>
      <c r="P33" s="24">
        <f>IF(DAY(AugSun1)=1,IF(AND(YEAR(AugSun1+6)=CalendarYear,MONTH(AugSun1+6)=8),AugSun1+6,""),IF(AND(YEAR(AugSun1+13)=CalendarYear,MONTH(AugSun1+13)=8),AugSun1+13,""))</f>
        <v>44050</v>
      </c>
      <c r="Q33" s="24">
        <f>IF(DAY(AugSun1)=1,IF(AND(YEAR(AugSun1+7)=CalendarYear,MONTH(AugSun1+7)=8),AugSun1+7,""),IF(AND(YEAR(AugSun1+14)=CalendarYear,MONTH(AugSun1+14)=8),AugSun1+14,""))</f>
        <v>44051</v>
      </c>
      <c r="S33" s="15"/>
      <c r="U33" s="47" t="s">
        <v>57</v>
      </c>
      <c r="V33" s="46" t="s">
        <v>58</v>
      </c>
      <c r="W33" s="32"/>
      <c r="X33" s="57"/>
      <c r="Y33" s="57"/>
    </row>
    <row r="34" spans="1:25" ht="15" customHeight="1" x14ac:dyDescent="0.3">
      <c r="C34" s="24">
        <f>IF(DAY(JulSun1)=1,IF(AND(YEAR(JulSun1+8)=CalendarYear,MONTH(JulSun1+8)=7),JulSun1+8,""),IF(AND(YEAR(JulSun1+15)=CalendarYear,MONTH(JulSun1+15)=7),JulSun1+15,""))</f>
        <v>44024</v>
      </c>
      <c r="D34" s="24">
        <f>IF(DAY(JulSun1)=1,IF(AND(YEAR(JulSun1+9)=CalendarYear,MONTH(JulSun1+9)=7),JulSun1+9,""),IF(AND(YEAR(JulSun1+16)=CalendarYear,MONTH(JulSun1+16)=7),JulSun1+16,""))</f>
        <v>44025</v>
      </c>
      <c r="E34" s="24">
        <f>IF(DAY(JulSun1)=1,IF(AND(YEAR(JulSun1+10)=CalendarYear,MONTH(JulSun1+10)=7),JulSun1+10,""),IF(AND(YEAR(JulSun1+17)=CalendarYear,MONTH(JulSun1+17)=7),JulSun1+17,""))</f>
        <v>44026</v>
      </c>
      <c r="F34" s="24">
        <f>IF(DAY(JulSun1)=1,IF(AND(YEAR(JulSun1+11)=CalendarYear,MONTH(JulSun1+11)=7),JulSun1+11,""),IF(AND(YEAR(JulSun1+18)=CalendarYear,MONTH(JulSun1+18)=7),JulSun1+18,""))</f>
        <v>44027</v>
      </c>
      <c r="G34" s="24">
        <f>IF(DAY(JulSun1)=1,IF(AND(YEAR(JulSun1+12)=CalendarYear,MONTH(JulSun1+12)=7),JulSun1+12,""),IF(AND(YEAR(JulSun1+19)=CalendarYear,MONTH(JulSun1+19)=7),JulSun1+19,""))</f>
        <v>44028</v>
      </c>
      <c r="H34" s="24">
        <f>IF(DAY(JulSun1)=1,IF(AND(YEAR(JulSun1+13)=CalendarYear,MONTH(JulSun1+13)=7),JulSun1+13,""),IF(AND(YEAR(JulSun1+20)=CalendarYear,MONTH(JulSun1+20)=7),JulSun1+20,""))</f>
        <v>44029</v>
      </c>
      <c r="I34" s="24">
        <f>IF(DAY(JulSun1)=1,IF(AND(YEAR(JulSun1+14)=CalendarYear,MONTH(JulSun1+14)=7),JulSun1+14,""),IF(AND(YEAR(JulSun1+21)=CalendarYear,MONTH(JulSun1+21)=7),JulSun1+21,""))</f>
        <v>44030</v>
      </c>
      <c r="K34" s="24">
        <f>IF(DAY(AugSun1)=1,IF(AND(YEAR(AugSun1+8)=CalendarYear,MONTH(AugSun1+8)=8),AugSun1+8,""),IF(AND(YEAR(AugSun1+15)=CalendarYear,MONTH(AugSun1+15)=8),AugSun1+15,""))</f>
        <v>44052</v>
      </c>
      <c r="L34" s="24">
        <f>IF(DAY(AugSun1)=1,IF(AND(YEAR(AugSun1+9)=CalendarYear,MONTH(AugSun1+9)=8),AugSun1+9,""),IF(AND(YEAR(AugSun1+16)=CalendarYear,MONTH(AugSun1+16)=8),AugSun1+16,""))</f>
        <v>44053</v>
      </c>
      <c r="M34" s="24">
        <f>IF(DAY(AugSun1)=1,IF(AND(YEAR(AugSun1+10)=CalendarYear,MONTH(AugSun1+10)=8),AugSun1+10,""),IF(AND(YEAR(AugSun1+17)=CalendarYear,MONTH(AugSun1+17)=8),AugSun1+17,""))</f>
        <v>44054</v>
      </c>
      <c r="N34" s="24">
        <f>IF(DAY(AugSun1)=1,IF(AND(YEAR(AugSun1+11)=CalendarYear,MONTH(AugSun1+11)=8),AugSun1+11,""),IF(AND(YEAR(AugSun1+18)=CalendarYear,MONTH(AugSun1+18)=8),AugSun1+18,""))</f>
        <v>44055</v>
      </c>
      <c r="O34" s="24">
        <f>IF(DAY(AugSun1)=1,IF(AND(YEAR(AugSun1+12)=CalendarYear,MONTH(AugSun1+12)=8),AugSun1+12,""),IF(AND(YEAR(AugSun1+19)=CalendarYear,MONTH(AugSun1+19)=8),AugSun1+19,""))</f>
        <v>44056</v>
      </c>
      <c r="P34" s="24">
        <f>IF(DAY(AugSun1)=1,IF(AND(YEAR(AugSun1+13)=CalendarYear,MONTH(AugSun1+13)=8),AugSun1+13,""),IF(AND(YEAR(AugSun1+20)=CalendarYear,MONTH(AugSun1+20)=8),AugSun1+20,""))</f>
        <v>44057</v>
      </c>
      <c r="Q34" s="24">
        <f>IF(DAY(AugSun1)=1,IF(AND(YEAR(AugSun1+14)=CalendarYear,MONTH(AugSun1+14)=8),AugSun1+14,""),IF(AND(YEAR(AugSun1+21)=CalendarYear,MONTH(AugSun1+21)=8),AugSun1+21,""))</f>
        <v>44058</v>
      </c>
      <c r="S34" s="15"/>
      <c r="U34" s="47" t="s">
        <v>59</v>
      </c>
      <c r="V34" s="46" t="s">
        <v>60</v>
      </c>
      <c r="W34" s="27"/>
      <c r="X34" s="57"/>
      <c r="Y34" s="57"/>
    </row>
    <row r="35" spans="1:25" ht="15" customHeight="1" x14ac:dyDescent="0.3">
      <c r="C35" s="24">
        <f>IF(DAY(JulSun1)=1,IF(AND(YEAR(JulSun1+15)=CalendarYear,MONTH(JulSun1+15)=7),JulSun1+15,""),IF(AND(YEAR(JulSun1+22)=CalendarYear,MONTH(JulSun1+22)=7),JulSun1+22,""))</f>
        <v>44031</v>
      </c>
      <c r="D35" s="24">
        <f>IF(DAY(JulSun1)=1,IF(AND(YEAR(JulSun1+16)=CalendarYear,MONTH(JulSun1+16)=7),JulSun1+16,""),IF(AND(YEAR(JulSun1+23)=CalendarYear,MONTH(JulSun1+23)=7),JulSun1+23,""))</f>
        <v>44032</v>
      </c>
      <c r="E35" s="24">
        <f>IF(DAY(JulSun1)=1,IF(AND(YEAR(JulSun1+17)=CalendarYear,MONTH(JulSun1+17)=7),JulSun1+17,""),IF(AND(YEAR(JulSun1+24)=CalendarYear,MONTH(JulSun1+24)=7),JulSun1+24,""))</f>
        <v>44033</v>
      </c>
      <c r="F35" s="24">
        <f>IF(DAY(JulSun1)=1,IF(AND(YEAR(JulSun1+18)=CalendarYear,MONTH(JulSun1+18)=7),JulSun1+18,""),IF(AND(YEAR(JulSun1+25)=CalendarYear,MONTH(JulSun1+25)=7),JulSun1+25,""))</f>
        <v>44034</v>
      </c>
      <c r="G35" s="24">
        <f>IF(DAY(JulSun1)=1,IF(AND(YEAR(JulSun1+19)=CalendarYear,MONTH(JulSun1+19)=7),JulSun1+19,""),IF(AND(YEAR(JulSun1+26)=CalendarYear,MONTH(JulSun1+26)=7),JulSun1+26,""))</f>
        <v>44035</v>
      </c>
      <c r="H35" s="24">
        <f>IF(DAY(JulSun1)=1,IF(AND(YEAR(JulSun1+20)=CalendarYear,MONTH(JulSun1+20)=7),JulSun1+20,""),IF(AND(YEAR(JulSun1+27)=CalendarYear,MONTH(JulSun1+27)=7),JulSun1+27,""))</f>
        <v>44036</v>
      </c>
      <c r="I35" s="24">
        <f>IF(DAY(JulSun1)=1,IF(AND(YEAR(JulSun1+21)=CalendarYear,MONTH(JulSun1+21)=7),JulSun1+21,""),IF(AND(YEAR(JulSun1+28)=CalendarYear,MONTH(JulSun1+28)=7),JulSun1+28,""))</f>
        <v>44037</v>
      </c>
      <c r="K35" s="24">
        <f>IF(DAY(AugSun1)=1,IF(AND(YEAR(AugSun1+15)=CalendarYear,MONTH(AugSun1+15)=8),AugSun1+15,""),IF(AND(YEAR(AugSun1+22)=CalendarYear,MONTH(AugSun1+22)=8),AugSun1+22,""))</f>
        <v>44059</v>
      </c>
      <c r="L35" s="49">
        <v>17</v>
      </c>
      <c r="M35" s="24">
        <f>IF(DAY(AugSun1)=1,IF(AND(YEAR(AugSun1+17)=CalendarYear,MONTH(AugSun1+17)=8),AugSun1+17,""),IF(AND(YEAR(AugSun1+24)=CalendarYear,MONTH(AugSun1+24)=8),AugSun1+24,""))</f>
        <v>44061</v>
      </c>
      <c r="N35" s="24">
        <f>IF(DAY(AugSun1)=1,IF(AND(YEAR(AugSun1+18)=CalendarYear,MONTH(AugSun1+18)=8),AugSun1+18,""),IF(AND(YEAR(AugSun1+25)=CalendarYear,MONTH(AugSun1+25)=8),AugSun1+25,""))</f>
        <v>44062</v>
      </c>
      <c r="O35" s="24">
        <f>IF(DAY(AugSun1)=1,IF(AND(YEAR(AugSun1+19)=CalendarYear,MONTH(AugSun1+19)=8),AugSun1+19,""),IF(AND(YEAR(AugSun1+26)=CalendarYear,MONTH(AugSun1+26)=8),AugSun1+26,""))</f>
        <v>44063</v>
      </c>
      <c r="P35" s="24">
        <f>IF(DAY(AugSun1)=1,IF(AND(YEAR(AugSun1+20)=CalendarYear,MONTH(AugSun1+20)=8),AugSun1+20,""),IF(AND(YEAR(AugSun1+27)=CalendarYear,MONTH(AugSun1+27)=8),AugSun1+27,""))</f>
        <v>44064</v>
      </c>
      <c r="Q35" s="24">
        <f>IF(DAY(AugSun1)=1,IF(AND(YEAR(AugSun1+21)=CalendarYear,MONTH(AugSun1+21)=8),AugSun1+21,""),IF(AND(YEAR(AugSun1+28)=CalendarYear,MONTH(AugSun1+28)=8),AugSun1+28,""))</f>
        <v>44065</v>
      </c>
      <c r="S35" s="15"/>
      <c r="U35" s="47" t="s">
        <v>61</v>
      </c>
      <c r="V35" s="46" t="s">
        <v>60</v>
      </c>
      <c r="W35" s="28"/>
      <c r="X35" s="57"/>
      <c r="Y35" s="57"/>
    </row>
    <row r="36" spans="1:25" ht="15" customHeight="1" x14ac:dyDescent="0.3">
      <c r="C36" s="24">
        <f>IF(DAY(JulSun1)=1,IF(AND(YEAR(JulSun1+22)=CalendarYear,MONTH(JulSun1+22)=7),JulSun1+22,""),IF(AND(YEAR(JulSun1+29)=CalendarYear,MONTH(JulSun1+29)=7),JulSun1+29,""))</f>
        <v>44038</v>
      </c>
      <c r="D36" s="24">
        <f>IF(DAY(JulSun1)=1,IF(AND(YEAR(JulSun1+23)=CalendarYear,MONTH(JulSun1+23)=7),JulSun1+23,""),IF(AND(YEAR(JulSun1+30)=CalendarYear,MONTH(JulSun1+30)=7),JulSun1+30,""))</f>
        <v>44039</v>
      </c>
      <c r="E36" s="24">
        <f>IF(DAY(JulSun1)=1,IF(AND(YEAR(JulSun1+24)=CalendarYear,MONTH(JulSun1+24)=7),JulSun1+24,""),IF(AND(YEAR(JulSun1+31)=CalendarYear,MONTH(JulSun1+31)=7),JulSun1+31,""))</f>
        <v>44040</v>
      </c>
      <c r="F36" s="24">
        <f>IF(DAY(JulSun1)=1,IF(AND(YEAR(JulSun1+25)=CalendarYear,MONTH(JulSun1+25)=7),JulSun1+25,""),IF(AND(YEAR(JulSun1+32)=CalendarYear,MONTH(JulSun1+32)=7),JulSun1+32,""))</f>
        <v>44041</v>
      </c>
      <c r="G36" s="24">
        <f>IF(DAY(JulSun1)=1,IF(AND(YEAR(JulSun1+26)=CalendarYear,MONTH(JulSun1+26)=7),JulSun1+26,""),IF(AND(YEAR(JulSun1+33)=CalendarYear,MONTH(JulSun1+33)=7),JulSun1+33,""))</f>
        <v>44042</v>
      </c>
      <c r="H36" s="24">
        <f>IF(DAY(JulSun1)=1,IF(AND(YEAR(JulSun1+27)=CalendarYear,MONTH(JulSun1+27)=7),JulSun1+27,""),IF(AND(YEAR(JulSun1+34)=CalendarYear,MONTH(JulSun1+34)=7),JulSun1+34,""))</f>
        <v>44043</v>
      </c>
      <c r="I36" s="24" t="str">
        <f>IF(DAY(JulSun1)=1,IF(AND(YEAR(JulSun1+28)=CalendarYear,MONTH(JulSun1+28)=7),JulSun1+28,""),IF(AND(YEAR(JulSun1+35)=CalendarYear,MONTH(JulSun1+35)=7),JulSun1+35,""))</f>
        <v/>
      </c>
      <c r="K36" s="24">
        <f>IF(DAY(AugSun1)=1,IF(AND(YEAR(AugSun1+22)=CalendarYear,MONTH(AugSun1+22)=8),AugSun1+22,""),IF(AND(YEAR(AugSun1+29)=CalendarYear,MONTH(AugSun1+29)=8),AugSun1+29,""))</f>
        <v>44066</v>
      </c>
      <c r="L36" s="24">
        <f>IF(DAY(AugSun1)=1,IF(AND(YEAR(AugSun1+23)=CalendarYear,MONTH(AugSun1+23)=8),AugSun1+23,""),IF(AND(YEAR(AugSun1+30)=CalendarYear,MONTH(AugSun1+30)=8),AugSun1+30,""))</f>
        <v>44067</v>
      </c>
      <c r="M36" s="24">
        <f>IF(DAY(AugSun1)=1,IF(AND(YEAR(AugSun1+24)=CalendarYear,MONTH(AugSun1+24)=8),AugSun1+24,""),IF(AND(YEAR(AugSun1+31)=CalendarYear,MONTH(AugSun1+31)=8),AugSun1+31,""))</f>
        <v>44068</v>
      </c>
      <c r="N36" s="24">
        <f>IF(DAY(AugSun1)=1,IF(AND(YEAR(AugSun1+25)=CalendarYear,MONTH(AugSun1+25)=8),AugSun1+25,""),IF(AND(YEAR(AugSun1+32)=CalendarYear,MONTH(AugSun1+32)=8),AugSun1+32,""))</f>
        <v>44069</v>
      </c>
      <c r="O36" s="24">
        <f>IF(DAY(AugSun1)=1,IF(AND(YEAR(AugSun1+26)=CalendarYear,MONTH(AugSun1+26)=8),AugSun1+26,""),IF(AND(YEAR(AugSun1+33)=CalendarYear,MONTH(AugSun1+33)=8),AugSun1+33,""))</f>
        <v>44070</v>
      </c>
      <c r="P36" s="24">
        <f>IF(DAY(AugSun1)=1,IF(AND(YEAR(AugSun1+27)=CalendarYear,MONTH(AugSun1+27)=8),AugSun1+27,""),IF(AND(YEAR(AugSun1+34)=CalendarYear,MONTH(AugSun1+34)=8),AugSun1+34,""))</f>
        <v>44071</v>
      </c>
      <c r="Q36" s="24">
        <f>IF(DAY(AugSun1)=1,IF(AND(YEAR(AugSun1+28)=CalendarYear,MONTH(AugSun1+28)=8),AugSun1+28,""),IF(AND(YEAR(AugSun1+35)=CalendarYear,MONTH(AugSun1+35)=8),AugSun1+35,""))</f>
        <v>44072</v>
      </c>
      <c r="S36" s="15"/>
      <c r="U36" s="47" t="s">
        <v>62</v>
      </c>
      <c r="V36" s="46" t="s">
        <v>60</v>
      </c>
      <c r="W36" s="32"/>
      <c r="X36" s="57"/>
      <c r="Y36" s="57"/>
    </row>
    <row r="37" spans="1:25" ht="15" customHeight="1" x14ac:dyDescent="0.3">
      <c r="C37" s="24" t="str">
        <f>IF(DAY(JulSun1)=1,IF(AND(YEAR(JulSun1+29)=CalendarYear,MONTH(JulSun1+29)=7),JulSun1+29,""),IF(AND(YEAR(JulSun1+36)=CalendarYear,MONTH(JulSun1+36)=7),JulSun1+36,""))</f>
        <v/>
      </c>
      <c r="D37" s="24" t="str">
        <f>IF(DAY(JulSun1)=1,IF(AND(YEAR(JulSun1+30)=CalendarYear,MONTH(JulSun1+30)=7),JulSun1+30,""),IF(AND(YEAR(JulSun1+37)=CalendarYear,MONTH(JulSun1+37)=7),JulSun1+37,""))</f>
        <v/>
      </c>
      <c r="E37" s="24" t="str">
        <f>IF(DAY(JulSun1)=1,IF(AND(YEAR(JulSun1+31)=CalendarYear,MONTH(JulSun1+31)=7),JulSun1+31,""),IF(AND(YEAR(JulSun1+38)=CalendarYear,MONTH(JulSun1+38)=7),JulSun1+38,""))</f>
        <v/>
      </c>
      <c r="F37" s="24" t="str">
        <f>IF(DAY(JulSun1)=1,IF(AND(YEAR(JulSun1+32)=CalendarYear,MONTH(JulSun1+32)=7),JulSun1+32,""),IF(AND(YEAR(JulSun1+39)=CalendarYear,MONTH(JulSun1+39)=7),JulSun1+39,""))</f>
        <v/>
      </c>
      <c r="G37" s="24" t="str">
        <f>IF(DAY(JulSun1)=1,IF(AND(YEAR(JulSun1+33)=CalendarYear,MONTH(JulSun1+33)=7),JulSun1+33,""),IF(AND(YEAR(JulSun1+40)=CalendarYear,MONTH(JulSun1+40)=7),JulSun1+40,""))</f>
        <v/>
      </c>
      <c r="H37" s="24" t="str">
        <f>IF(DAY(JulSun1)=1,IF(AND(YEAR(JulSun1+34)=CalendarYear,MONTH(JulSun1+34)=7),JulSun1+34,""),IF(AND(YEAR(JulSun1+41)=CalendarYear,MONTH(JulSun1+41)=7),JulSun1+41,""))</f>
        <v/>
      </c>
      <c r="I37" s="24" t="str">
        <f>IF(DAY(JulSun1)=1,IF(AND(YEAR(JulSun1+35)=CalendarYear,MONTH(JulSun1+35)=7),JulSun1+35,""),IF(AND(YEAR(JulSun1+42)=CalendarYear,MONTH(JulSun1+42)=7),JulSun1+42,""))</f>
        <v/>
      </c>
      <c r="K37" s="24">
        <f>IF(DAY(AugSun1)=1,IF(AND(YEAR(AugSun1+29)=CalendarYear,MONTH(AugSun1+29)=8),AugSun1+29,""),IF(AND(YEAR(AugSun1+36)=CalendarYear,MONTH(AugSun1+36)=8),AugSun1+36,""))</f>
        <v>44073</v>
      </c>
      <c r="L37" s="24">
        <f>IF(DAY(AugSun1)=1,IF(AND(YEAR(AugSun1+30)=CalendarYear,MONTH(AugSun1+30)=8),AugSun1+30,""),IF(AND(YEAR(AugSun1+37)=CalendarYear,MONTH(AugSun1+37)=8),AugSun1+37,""))</f>
        <v>44074</v>
      </c>
      <c r="M37" s="24" t="str">
        <f>IF(DAY(AugSun1)=1,IF(AND(YEAR(AugSun1+31)=CalendarYear,MONTH(AugSun1+31)=8),AugSun1+31,""),IF(AND(YEAR(AugSun1+38)=CalendarYear,MONTH(AugSun1+38)=8),AugSun1+38,""))</f>
        <v/>
      </c>
      <c r="N37" s="24" t="str">
        <f>IF(DAY(AugSun1)=1,IF(AND(YEAR(AugSun1+32)=CalendarYear,MONTH(AugSun1+32)=8),AugSun1+32,""),IF(AND(YEAR(AugSun1+39)=CalendarYear,MONTH(AugSun1+39)=8),AugSun1+39,""))</f>
        <v/>
      </c>
      <c r="O37" s="24" t="str">
        <f>IF(DAY(AugSun1)=1,IF(AND(YEAR(AugSun1+33)=CalendarYear,MONTH(AugSun1+33)=8),AugSun1+33,""),IF(AND(YEAR(AugSun1+40)=CalendarYear,MONTH(AugSun1+40)=8),AugSun1+40,""))</f>
        <v/>
      </c>
      <c r="P37" s="24" t="str">
        <f>IF(DAY(AugSun1)=1,IF(AND(YEAR(AugSun1+34)=CalendarYear,MONTH(AugSun1+34)=8),AugSun1+34,""),IF(AND(YEAR(AugSun1+41)=CalendarYear,MONTH(AugSun1+41)=8),AugSun1+41,""))</f>
        <v/>
      </c>
      <c r="Q37" s="24" t="str">
        <f>IF(DAY(AugSun1)=1,IF(AND(YEAR(AugSun1+35)=CalendarYear,MONTH(AugSun1+35)=8),AugSun1+35,""),IF(AND(YEAR(AugSun1+42)=CalendarYear,MONTH(AugSun1+42)=8),AugSun1+42,""))</f>
        <v/>
      </c>
      <c r="S37" s="15"/>
      <c r="U37" s="47" t="s">
        <v>63</v>
      </c>
      <c r="V37" s="46" t="s">
        <v>60</v>
      </c>
      <c r="W37" s="27"/>
      <c r="X37" s="57"/>
      <c r="Y37" s="57"/>
    </row>
    <row r="38" spans="1:25" ht="15" customHeight="1" x14ac:dyDescent="0.3">
      <c r="C38" s="24"/>
      <c r="D38" s="24"/>
      <c r="E38" s="24"/>
      <c r="F38" s="24"/>
      <c r="G38" s="24"/>
      <c r="H38" s="24"/>
      <c r="I38" s="24"/>
      <c r="K38" s="24"/>
      <c r="L38" s="24"/>
      <c r="M38" s="24"/>
      <c r="N38" s="24"/>
      <c r="O38" s="24"/>
      <c r="P38" s="24"/>
      <c r="Q38" s="24"/>
      <c r="S38" s="15"/>
      <c r="U38" s="48" t="s">
        <v>64</v>
      </c>
      <c r="V38" s="46" t="s">
        <v>60</v>
      </c>
      <c r="W38" s="28"/>
      <c r="X38" s="57"/>
      <c r="Y38" s="57"/>
    </row>
    <row r="39" spans="1:25" ht="15" customHeight="1" x14ac:dyDescent="0.3">
      <c r="A39" s="13" t="s">
        <v>31</v>
      </c>
      <c r="C39" s="54" t="s">
        <v>9</v>
      </c>
      <c r="D39" s="54"/>
      <c r="E39" s="54"/>
      <c r="F39" s="54"/>
      <c r="G39" s="54"/>
      <c r="H39" s="54"/>
      <c r="I39" s="54"/>
      <c r="K39" s="54" t="s">
        <v>10</v>
      </c>
      <c r="L39" s="54"/>
      <c r="M39" s="54"/>
      <c r="N39" s="54"/>
      <c r="O39" s="54"/>
      <c r="P39" s="54"/>
      <c r="Q39" s="54"/>
      <c r="S39" s="15"/>
      <c r="U39" s="46"/>
      <c r="V39" s="46"/>
      <c r="W39" s="32"/>
      <c r="X39" s="57"/>
      <c r="Y39" s="57"/>
    </row>
    <row r="40" spans="1:25" ht="15" customHeight="1" x14ac:dyDescent="0.3">
      <c r="A40" s="13" t="s">
        <v>40</v>
      </c>
      <c r="C40" s="21" t="s">
        <v>13</v>
      </c>
      <c r="D40" s="21" t="s">
        <v>14</v>
      </c>
      <c r="E40" s="21" t="s">
        <v>15</v>
      </c>
      <c r="F40" s="21" t="s">
        <v>16</v>
      </c>
      <c r="G40" s="21" t="s">
        <v>19</v>
      </c>
      <c r="H40" s="21" t="s">
        <v>17</v>
      </c>
      <c r="I40" s="21" t="s">
        <v>18</v>
      </c>
      <c r="K40" s="21" t="s">
        <v>13</v>
      </c>
      <c r="L40" s="21" t="s">
        <v>14</v>
      </c>
      <c r="M40" s="21" t="s">
        <v>15</v>
      </c>
      <c r="N40" s="21" t="s">
        <v>16</v>
      </c>
      <c r="O40" s="21" t="s">
        <v>19</v>
      </c>
      <c r="P40" s="21" t="s">
        <v>17</v>
      </c>
      <c r="Q40" s="21" t="s">
        <v>18</v>
      </c>
      <c r="S40" s="15"/>
      <c r="U40" s="48" t="s">
        <v>65</v>
      </c>
      <c r="V40" s="46" t="s">
        <v>66</v>
      </c>
      <c r="W40" s="27"/>
      <c r="X40" s="57"/>
      <c r="Y40" s="57"/>
    </row>
    <row r="41" spans="1:25" ht="15" customHeight="1" x14ac:dyDescent="0.25">
      <c r="C41" s="24" t="str">
        <f>IF(DAY(SepSun1)=1,"",IF(AND(YEAR(SepSun1+1)=CalendarYear,MONTH(SepSun1+1)=9),SepSun1+1,""))</f>
        <v/>
      </c>
      <c r="D41" s="24" t="str">
        <f>IF(DAY(SepSun1)=1,"",IF(AND(YEAR(SepSun1+2)=CalendarYear,MONTH(SepSun1+2)=9),SepSun1+2,""))</f>
        <v/>
      </c>
      <c r="E41" s="24">
        <f>IF(DAY(SepSun1)=1,"",IF(AND(YEAR(SepSun1+3)=CalendarYear,MONTH(SepSun1+3)=9),SepSun1+3,""))</f>
        <v>44075</v>
      </c>
      <c r="F41" s="24">
        <f>IF(DAY(SepSun1)=1,"",IF(AND(YEAR(SepSun1+4)=CalendarYear,MONTH(SepSun1+4)=9),SepSun1+4,""))</f>
        <v>44076</v>
      </c>
      <c r="G41" s="24">
        <f>IF(DAY(SepSun1)=1,"",IF(AND(YEAR(SepSun1+5)=CalendarYear,MONTH(SepSun1+5)=9),SepSun1+5,""))</f>
        <v>44077</v>
      </c>
      <c r="H41" s="24">
        <f>IF(DAY(SepSun1)=1,"",IF(AND(YEAR(SepSun1+6)=CalendarYear,MONTH(SepSun1+6)=9),SepSun1+6,""))</f>
        <v>44078</v>
      </c>
      <c r="I41" s="24">
        <f>IF(DAY(SepSun1)=1,IF(AND(YEAR(SepSun1)=CalendarYear,MONTH(SepSun1)=9),SepSun1,""),IF(AND(YEAR(SepSun1+7)=CalendarYear,MONTH(SepSun1+7)=9),SepSun1+7,""))</f>
        <v>44079</v>
      </c>
      <c r="K41" s="24" t="str">
        <f>IF(DAY(OctSun1)=1,"",IF(AND(YEAR(OctSun1+1)=CalendarYear,MONTH(OctSun1+1)=10),OctSun1+1,""))</f>
        <v/>
      </c>
      <c r="L41" s="24" t="str">
        <f>IF(DAY(OctSun1)=1,"",IF(AND(YEAR(OctSun1+2)=CalendarYear,MONTH(OctSun1+2)=10),OctSun1+2,""))</f>
        <v/>
      </c>
      <c r="M41" s="24" t="str">
        <f>IF(DAY(OctSun1)=1,"",IF(AND(YEAR(OctSun1+3)=CalendarYear,MONTH(OctSun1+3)=10),OctSun1+3,""))</f>
        <v/>
      </c>
      <c r="N41" s="24" t="str">
        <f>IF(DAY(OctSun1)=1,"",IF(AND(YEAR(OctSun1+4)=CalendarYear,MONTH(OctSun1+4)=10),OctSun1+4,""))</f>
        <v/>
      </c>
      <c r="O41" s="24">
        <f>IF(DAY(OctSun1)=1,"",IF(AND(YEAR(OctSun1+5)=CalendarYear,MONTH(OctSun1+5)=10),OctSun1+5,""))</f>
        <v>44105</v>
      </c>
      <c r="P41" s="24">
        <f>IF(DAY(OctSun1)=1,"",IF(AND(YEAR(OctSun1+6)=CalendarYear,MONTH(OctSun1+6)=10),OctSun1+6,""))</f>
        <v>44106</v>
      </c>
      <c r="Q41" s="24">
        <f>IF(DAY(OctSun1)=1,IF(AND(YEAR(OctSun1)=CalendarYear,MONTH(OctSun1)=10),OctSun1,""),IF(AND(YEAR(OctSun1+7)=CalendarYear,MONTH(OctSun1+7)=10),OctSun1+7,""))</f>
        <v>44107</v>
      </c>
      <c r="S41" s="15"/>
      <c r="U41" s="28"/>
      <c r="V41" s="28"/>
      <c r="W41" s="28"/>
      <c r="X41" s="57"/>
      <c r="Y41" s="57"/>
    </row>
    <row r="42" spans="1:25" ht="15" customHeight="1" x14ac:dyDescent="0.25">
      <c r="C42" s="24">
        <f>IF(DAY(SepSun1)=1,IF(AND(YEAR(SepSun1+1)=CalendarYear,MONTH(SepSun1+1)=9),SepSun1+1,""),IF(AND(YEAR(SepSun1+8)=CalendarYear,MONTH(SepSun1+8)=9),SepSun1+8,""))</f>
        <v>44080</v>
      </c>
      <c r="D42" s="24">
        <f>IF(DAY(SepSun1)=1,IF(AND(YEAR(SepSun1+2)=CalendarYear,MONTH(SepSun1+2)=9),SepSun1+2,""),IF(AND(YEAR(SepSun1+9)=CalendarYear,MONTH(SepSun1+9)=9),SepSun1+9,""))</f>
        <v>44081</v>
      </c>
      <c r="E42" s="24">
        <f>IF(DAY(SepSun1)=1,IF(AND(YEAR(SepSun1+3)=CalendarYear,MONTH(SepSun1+3)=9),SepSun1+3,""),IF(AND(YEAR(SepSun1+10)=CalendarYear,MONTH(SepSun1+10)=9),SepSun1+10,""))</f>
        <v>44082</v>
      </c>
      <c r="F42" s="24">
        <f>IF(DAY(SepSun1)=1,IF(AND(YEAR(SepSun1+4)=CalendarYear,MONTH(SepSun1+4)=9),SepSun1+4,""),IF(AND(YEAR(SepSun1+11)=CalendarYear,MONTH(SepSun1+11)=9),SepSun1+11,""))</f>
        <v>44083</v>
      </c>
      <c r="G42" s="24">
        <f>IF(DAY(SepSun1)=1,IF(AND(YEAR(SepSun1+5)=CalendarYear,MONTH(SepSun1+5)=9),SepSun1+5,""),IF(AND(YEAR(SepSun1+12)=CalendarYear,MONTH(SepSun1+12)=9),SepSun1+12,""))</f>
        <v>44084</v>
      </c>
      <c r="H42" s="24">
        <f>IF(DAY(SepSun1)=1,IF(AND(YEAR(SepSun1+6)=CalendarYear,MONTH(SepSun1+6)=9),SepSun1+6,""),IF(AND(YEAR(SepSun1+13)=CalendarYear,MONTH(SepSun1+13)=9),SepSun1+13,""))</f>
        <v>44085</v>
      </c>
      <c r="I42" s="24">
        <f>IF(DAY(SepSun1)=1,IF(AND(YEAR(SepSun1+7)=CalendarYear,MONTH(SepSun1+7)=9),SepSun1+7,""),IF(AND(YEAR(SepSun1+14)=CalendarYear,MONTH(SepSun1+14)=9),SepSun1+14,""))</f>
        <v>44086</v>
      </c>
      <c r="K42" s="24">
        <f>IF(DAY(OctSun1)=1,IF(AND(YEAR(OctSun1+1)=CalendarYear,MONTH(OctSun1+1)=10),OctSun1+1,""),IF(AND(YEAR(OctSun1+8)=CalendarYear,MONTH(OctSun1+8)=10),OctSun1+8,""))</f>
        <v>44108</v>
      </c>
      <c r="L42" s="24">
        <f>IF(DAY(OctSun1)=1,IF(AND(YEAR(OctSun1+2)=CalendarYear,MONTH(OctSun1+2)=10),OctSun1+2,""),IF(AND(YEAR(OctSun1+9)=CalendarYear,MONTH(OctSun1+9)=10),OctSun1+9,""))</f>
        <v>44109</v>
      </c>
      <c r="M42" s="24">
        <f>IF(DAY(OctSun1)=1,IF(AND(YEAR(OctSun1+3)=CalendarYear,MONTH(OctSun1+3)=10),OctSun1+3,""),IF(AND(YEAR(OctSun1+10)=CalendarYear,MONTH(OctSun1+10)=10),OctSun1+10,""))</f>
        <v>44110</v>
      </c>
      <c r="N42" s="24">
        <f>IF(DAY(OctSun1)=1,IF(AND(YEAR(OctSun1+4)=CalendarYear,MONTH(OctSun1+4)=10),OctSun1+4,""),IF(AND(YEAR(OctSun1+11)=CalendarYear,MONTH(OctSun1+11)=10),OctSun1+11,""))</f>
        <v>44111</v>
      </c>
      <c r="O42" s="24">
        <f>IF(DAY(OctSun1)=1,IF(AND(YEAR(OctSun1+5)=CalendarYear,MONTH(OctSun1+5)=10),OctSun1+5,""),IF(AND(YEAR(OctSun1+12)=CalendarYear,MONTH(OctSun1+12)=10),OctSun1+12,""))</f>
        <v>44112</v>
      </c>
      <c r="P42" s="24">
        <f>IF(DAY(OctSun1)=1,IF(AND(YEAR(OctSun1+6)=CalendarYear,MONTH(OctSun1+6)=10),OctSun1+6,""),IF(AND(YEAR(OctSun1+13)=CalendarYear,MONTH(OctSun1+13)=10),OctSun1+13,""))</f>
        <v>44113</v>
      </c>
      <c r="Q42" s="24">
        <f>IF(DAY(OctSun1)=1,IF(AND(YEAR(OctSun1+7)=CalendarYear,MONTH(OctSun1+7)=10),OctSun1+7,""),IF(AND(YEAR(OctSun1+14)=CalendarYear,MONTH(OctSun1+14)=10),OctSun1+14,""))</f>
        <v>44114</v>
      </c>
      <c r="S42" s="15"/>
      <c r="U42" s="28"/>
      <c r="V42" s="28"/>
      <c r="W42" s="28"/>
      <c r="X42" s="57"/>
      <c r="Y42" s="57"/>
    </row>
    <row r="43" spans="1:25" ht="15" customHeight="1" x14ac:dyDescent="0.3">
      <c r="C43" s="24">
        <f>IF(DAY(SepSun1)=1,IF(AND(YEAR(SepSun1+8)=CalendarYear,MONTH(SepSun1+8)=9),SepSun1+8,""),IF(AND(YEAR(SepSun1+15)=CalendarYear,MONTH(SepSun1+15)=9),SepSun1+15,""))</f>
        <v>44087</v>
      </c>
      <c r="D43" s="49">
        <v>14</v>
      </c>
      <c r="E43" s="24">
        <f>IF(DAY(SepSun1)=1,IF(AND(YEAR(SepSun1+10)=CalendarYear,MONTH(SepSun1+10)=9),SepSun1+10,""),IF(AND(YEAR(SepSun1+17)=CalendarYear,MONTH(SepSun1+17)=9),SepSun1+17,""))</f>
        <v>44089</v>
      </c>
      <c r="F43" s="24">
        <f>IF(DAY(SepSun1)=1,IF(AND(YEAR(SepSun1+11)=CalendarYear,MONTH(SepSun1+11)=9),SepSun1+11,""),IF(AND(YEAR(SepSun1+18)=CalendarYear,MONTH(SepSun1+18)=9),SepSun1+18,""))</f>
        <v>44090</v>
      </c>
      <c r="G43" s="24">
        <f>IF(DAY(SepSun1)=1,IF(AND(YEAR(SepSun1+12)=CalendarYear,MONTH(SepSun1+12)=9),SepSun1+12,""),IF(AND(YEAR(SepSun1+19)=CalendarYear,MONTH(SepSun1+19)=9),SepSun1+19,""))</f>
        <v>44091</v>
      </c>
      <c r="H43" s="24">
        <f>IF(DAY(SepSun1)=1,IF(AND(YEAR(SepSun1+13)=CalendarYear,MONTH(SepSun1+13)=9),SepSun1+13,""),IF(AND(YEAR(SepSun1+20)=CalendarYear,MONTH(SepSun1+20)=9),SepSun1+20,""))</f>
        <v>44092</v>
      </c>
      <c r="I43" s="24">
        <f>IF(DAY(SepSun1)=1,IF(AND(YEAR(SepSun1+14)=CalendarYear,MONTH(SepSun1+14)=9),SepSun1+14,""),IF(AND(YEAR(SepSun1+21)=CalendarYear,MONTH(SepSun1+21)=9),SepSun1+21,""))</f>
        <v>44093</v>
      </c>
      <c r="K43" s="24">
        <f>IF(DAY(OctSun1)=1,IF(AND(YEAR(OctSun1+8)=CalendarYear,MONTH(OctSun1+8)=10),OctSun1+8,""),IF(AND(YEAR(OctSun1+15)=CalendarYear,MONTH(OctSun1+15)=10),OctSun1+15,""))</f>
        <v>44115</v>
      </c>
      <c r="L43" s="49">
        <v>12</v>
      </c>
      <c r="M43" s="24">
        <f>IF(DAY(OctSun1)=1,IF(AND(YEAR(OctSun1+10)=CalendarYear,MONTH(OctSun1+10)=10),OctSun1+10,""),IF(AND(YEAR(OctSun1+17)=CalendarYear,MONTH(OctSun1+17)=10),OctSun1+17,""))</f>
        <v>44117</v>
      </c>
      <c r="N43" s="24">
        <f>IF(DAY(OctSun1)=1,IF(AND(YEAR(OctSun1+11)=CalendarYear,MONTH(OctSun1+11)=10),OctSun1+11,""),IF(AND(YEAR(OctSun1+18)=CalendarYear,MONTH(OctSun1+18)=10),OctSun1+18,""))</f>
        <v>44118</v>
      </c>
      <c r="O43" s="24">
        <f>IF(DAY(OctSun1)=1,IF(AND(YEAR(OctSun1+12)=CalendarYear,MONTH(OctSun1+12)=10),OctSun1+12,""),IF(AND(YEAR(OctSun1+19)=CalendarYear,MONTH(OctSun1+19)=10),OctSun1+19,""))</f>
        <v>44119</v>
      </c>
      <c r="P43" s="24">
        <f>IF(DAY(OctSun1)=1,IF(AND(YEAR(OctSun1+13)=CalendarYear,MONTH(OctSun1+13)=10),OctSun1+13,""),IF(AND(YEAR(OctSun1+20)=CalendarYear,MONTH(OctSun1+20)=10),OctSun1+20,""))</f>
        <v>44120</v>
      </c>
      <c r="Q43" s="24">
        <f>IF(DAY(OctSun1)=1,IF(AND(YEAR(OctSun1+14)=CalendarYear,MONTH(OctSun1+14)=10),OctSun1+14,""),IF(AND(YEAR(OctSun1+21)=CalendarYear,MONTH(OctSun1+21)=10),OctSun1+21,""))</f>
        <v>44121</v>
      </c>
      <c r="S43" s="15"/>
      <c r="U43" s="28"/>
      <c r="V43" s="27"/>
      <c r="W43" s="27"/>
      <c r="X43" s="57"/>
      <c r="Y43" s="57"/>
    </row>
    <row r="44" spans="1:25" ht="15" customHeight="1" x14ac:dyDescent="0.3">
      <c r="A44" s="13" t="s">
        <v>32</v>
      </c>
      <c r="C44" s="24">
        <f>IF(DAY(SepSun1)=1,IF(AND(YEAR(SepSun1+15)=CalendarYear,MONTH(SepSun1+15)=9),SepSun1+15,""),IF(AND(YEAR(SepSun1+22)=CalendarYear,MONTH(SepSun1+22)=9),SepSun1+22,""))</f>
        <v>44094</v>
      </c>
      <c r="D44" s="24">
        <f>IF(DAY(SepSun1)=1,IF(AND(YEAR(SepSun1+16)=CalendarYear,MONTH(SepSun1+16)=9),SepSun1+16,""),IF(AND(YEAR(SepSun1+23)=CalendarYear,MONTH(SepSun1+23)=9),SepSun1+23,""))</f>
        <v>44095</v>
      </c>
      <c r="E44" s="24">
        <f>IF(DAY(SepSun1)=1,IF(AND(YEAR(SepSun1+17)=CalendarYear,MONTH(SepSun1+17)=9),SepSun1+17,""),IF(AND(YEAR(SepSun1+24)=CalendarYear,MONTH(SepSun1+24)=9),SepSun1+24,""))</f>
        <v>44096</v>
      </c>
      <c r="F44" s="24">
        <f>IF(DAY(SepSun1)=1,IF(AND(YEAR(SepSun1+18)=CalendarYear,MONTH(SepSun1+18)=9),SepSun1+18,""),IF(AND(YEAR(SepSun1+25)=CalendarYear,MONTH(SepSun1+25)=9),SepSun1+25,""))</f>
        <v>44097</v>
      </c>
      <c r="G44" s="24">
        <f>IF(DAY(SepSun1)=1,IF(AND(YEAR(SepSun1+19)=CalendarYear,MONTH(SepSun1+19)=9),SepSun1+19,""),IF(AND(YEAR(SepSun1+26)=CalendarYear,MONTH(SepSun1+26)=9),SepSun1+26,""))</f>
        <v>44098</v>
      </c>
      <c r="H44" s="24">
        <f>IF(DAY(SepSun1)=1,IF(AND(YEAR(SepSun1+20)=CalendarYear,MONTH(SepSun1+20)=9),SepSun1+20,""),IF(AND(YEAR(SepSun1+27)=CalendarYear,MONTH(SepSun1+27)=9),SepSun1+27,""))</f>
        <v>44099</v>
      </c>
      <c r="I44" s="24">
        <f>IF(DAY(SepSun1)=1,IF(AND(YEAR(SepSun1+21)=CalendarYear,MONTH(SepSun1+21)=9),SepSun1+21,""),IF(AND(YEAR(SepSun1+28)=CalendarYear,MONTH(SepSun1+28)=9),SepSun1+28,""))</f>
        <v>44100</v>
      </c>
      <c r="K44" s="24">
        <f>IF(DAY(OctSun1)=1,IF(AND(YEAR(OctSun1+15)=CalendarYear,MONTH(OctSun1+15)=10),OctSun1+15,""),IF(AND(YEAR(OctSun1+22)=CalendarYear,MONTH(OctSun1+22)=10),OctSun1+22,""))</f>
        <v>44122</v>
      </c>
      <c r="L44" s="24">
        <f>IF(DAY(OctSun1)=1,IF(AND(YEAR(OctSun1+16)=CalendarYear,MONTH(OctSun1+16)=10),OctSun1+16,""),IF(AND(YEAR(OctSun1+23)=CalendarYear,MONTH(OctSun1+23)=10),OctSun1+23,""))</f>
        <v>44123</v>
      </c>
      <c r="M44" s="24">
        <f>IF(DAY(OctSun1)=1,IF(AND(YEAR(OctSun1+17)=CalendarYear,MONTH(OctSun1+17)=10),OctSun1+17,""),IF(AND(YEAR(OctSun1+24)=CalendarYear,MONTH(OctSun1+24)=10),OctSun1+24,""))</f>
        <v>44124</v>
      </c>
      <c r="N44" s="24">
        <f>IF(DAY(OctSun1)=1,IF(AND(YEAR(OctSun1+18)=CalendarYear,MONTH(OctSun1+18)=10),OctSun1+18,""),IF(AND(YEAR(OctSun1+25)=CalendarYear,MONTH(OctSun1+25)=10),OctSun1+25,""))</f>
        <v>44125</v>
      </c>
      <c r="O44" s="24">
        <f>IF(DAY(OctSun1)=1,IF(AND(YEAR(OctSun1+19)=CalendarYear,MONTH(OctSun1+19)=10),OctSun1+19,""),IF(AND(YEAR(OctSun1+26)=CalendarYear,MONTH(OctSun1+26)=10),OctSun1+26,""))</f>
        <v>44126</v>
      </c>
      <c r="P44" s="24">
        <f>IF(DAY(OctSun1)=1,IF(AND(YEAR(OctSun1+20)=CalendarYear,MONTH(OctSun1+20)=10),OctSun1+20,""),IF(AND(YEAR(OctSun1+27)=CalendarYear,MONTH(OctSun1+27)=10),OctSun1+27,""))</f>
        <v>44127</v>
      </c>
      <c r="Q44" s="24">
        <f>IF(DAY(OctSun1)=1,IF(AND(YEAR(OctSun1+21)=CalendarYear,MONTH(OctSun1+21)=10),OctSun1+21,""),IF(AND(YEAR(OctSun1+28)=CalendarYear,MONTH(OctSun1+28)=10),OctSun1+28,""))</f>
        <v>44128</v>
      </c>
      <c r="S44" s="15"/>
      <c r="U44" s="28"/>
      <c r="V44" s="39"/>
      <c r="W44" s="39"/>
      <c r="X44" s="57"/>
      <c r="Y44" s="57"/>
    </row>
    <row r="45" spans="1:25" ht="15" customHeight="1" x14ac:dyDescent="0.3">
      <c r="A45" s="13" t="s">
        <v>33</v>
      </c>
      <c r="C45" s="24">
        <f>IF(DAY(SepSun1)=1,IF(AND(YEAR(SepSun1+22)=CalendarYear,MONTH(SepSun1+22)=9),SepSun1+22,""),IF(AND(YEAR(SepSun1+29)=CalendarYear,MONTH(SepSun1+29)=9),SepSun1+29,""))</f>
        <v>44101</v>
      </c>
      <c r="D45" s="24">
        <f>IF(DAY(SepSun1)=1,IF(AND(YEAR(SepSun1+23)=CalendarYear,MONTH(SepSun1+23)=9),SepSun1+23,""),IF(AND(YEAR(SepSun1+30)=CalendarYear,MONTH(SepSun1+30)=9),SepSun1+30,""))</f>
        <v>44102</v>
      </c>
      <c r="E45" s="24">
        <f>IF(DAY(SepSun1)=1,IF(AND(YEAR(SepSun1+24)=CalendarYear,MONTH(SepSun1+24)=9),SepSun1+24,""),IF(AND(YEAR(SepSun1+31)=CalendarYear,MONTH(SepSun1+31)=9),SepSun1+31,""))</f>
        <v>44103</v>
      </c>
      <c r="F45" s="24">
        <f>IF(DAY(SepSun1)=1,IF(AND(YEAR(SepSun1+25)=CalendarYear,MONTH(SepSun1+25)=9),SepSun1+25,""),IF(AND(YEAR(SepSun1+32)=CalendarYear,MONTH(SepSun1+32)=9),SepSun1+32,""))</f>
        <v>44104</v>
      </c>
      <c r="G45" s="24" t="str">
        <f>IF(DAY(SepSun1)=1,IF(AND(YEAR(SepSun1+26)=CalendarYear,MONTH(SepSun1+26)=9),SepSun1+26,""),IF(AND(YEAR(SepSun1+33)=CalendarYear,MONTH(SepSun1+33)=9),SepSun1+33,""))</f>
        <v/>
      </c>
      <c r="H45" s="24" t="str">
        <f>IF(DAY(SepSun1)=1,IF(AND(YEAR(SepSun1+27)=CalendarYear,MONTH(SepSun1+27)=9),SepSun1+27,""),IF(AND(YEAR(SepSun1+34)=CalendarYear,MONTH(SepSun1+34)=9),SepSun1+34,""))</f>
        <v/>
      </c>
      <c r="I45" s="24" t="str">
        <f>IF(DAY(SepSun1)=1,IF(AND(YEAR(SepSun1+28)=CalendarYear,MONTH(SepSun1+28)=9),SepSun1+28,""),IF(AND(YEAR(SepSun1+35)=CalendarYear,MONTH(SepSun1+35)=9),SepSun1+35,""))</f>
        <v/>
      </c>
      <c r="K45" s="24">
        <f>IF(DAY(OctSun1)=1,IF(AND(YEAR(OctSun1+22)=CalendarYear,MONTH(OctSun1+22)=10),OctSun1+22,""),IF(AND(YEAR(OctSun1+29)=CalendarYear,MONTH(OctSun1+29)=10),OctSun1+29,""))</f>
        <v>44129</v>
      </c>
      <c r="L45" s="24">
        <f>IF(DAY(OctSun1)=1,IF(AND(YEAR(OctSun1+23)=CalendarYear,MONTH(OctSun1+23)=10),OctSun1+23,""),IF(AND(YEAR(OctSun1+30)=CalendarYear,MONTH(OctSun1+30)=10),OctSun1+30,""))</f>
        <v>44130</v>
      </c>
      <c r="M45" s="24">
        <f>IF(DAY(OctSun1)=1,IF(AND(YEAR(OctSun1+24)=CalendarYear,MONTH(OctSun1+24)=10),OctSun1+24,""),IF(AND(YEAR(OctSun1+31)=CalendarYear,MONTH(OctSun1+31)=10),OctSun1+31,""))</f>
        <v>44131</v>
      </c>
      <c r="N45" s="24">
        <f>IF(DAY(OctSun1)=1,IF(AND(YEAR(OctSun1+25)=CalendarYear,MONTH(OctSun1+25)=10),OctSun1+25,""),IF(AND(YEAR(OctSun1+32)=CalendarYear,MONTH(OctSun1+32)=10),OctSun1+32,""))</f>
        <v>44132</v>
      </c>
      <c r="O45" s="24">
        <f>IF(DAY(OctSun1)=1,IF(AND(YEAR(OctSun1+26)=CalendarYear,MONTH(OctSun1+26)=10),OctSun1+26,""),IF(AND(YEAR(OctSun1+33)=CalendarYear,MONTH(OctSun1+33)=10),OctSun1+33,""))</f>
        <v>44133</v>
      </c>
      <c r="P45" s="24">
        <f>IF(DAY(OctSun1)=1,IF(AND(YEAR(OctSun1+27)=CalendarYear,MONTH(OctSun1+27)=10),OctSun1+27,""),IF(AND(YEAR(OctSun1+34)=CalendarYear,MONTH(OctSun1+34)=10),OctSun1+34,""))</f>
        <v>44134</v>
      </c>
      <c r="Q45" s="24">
        <f>IF(DAY(OctSun1)=1,IF(AND(YEAR(OctSun1+28)=CalendarYear,MONTH(OctSun1+28)=10),OctSun1+28,""),IF(AND(YEAR(OctSun1+35)=CalendarYear,MONTH(OctSun1+35)=10),OctSun1+35,""))</f>
        <v>44135</v>
      </c>
      <c r="S45" s="15"/>
      <c r="U45" s="40"/>
      <c r="V45" s="40"/>
      <c r="W45" s="40"/>
      <c r="X45" s="57"/>
      <c r="Y45" s="57"/>
    </row>
    <row r="46" spans="1:25" ht="15" customHeight="1" x14ac:dyDescent="0.3">
      <c r="A46" s="13"/>
      <c r="C46" s="24" t="str">
        <f>IF(DAY(SepSun1)=1,IF(AND(YEAR(SepSun1+29)=CalendarYear,MONTH(SepSun1+29)=9),SepSun1+29,""),IF(AND(YEAR(SepSun1+36)=CalendarYear,MONTH(SepSun1+36)=9),SepSun1+36,""))</f>
        <v/>
      </c>
      <c r="D46" s="24" t="str">
        <f>IF(DAY(SepSun1)=1,IF(AND(YEAR(SepSun1+30)=CalendarYear,MONTH(SepSun1+30)=9),SepSun1+30,""),IF(AND(YEAR(SepSun1+37)=CalendarYear,MONTH(SepSun1+37)=9),SepSun1+37,""))</f>
        <v/>
      </c>
      <c r="E46" s="24" t="str">
        <f>IF(DAY(SepSun1)=1,IF(AND(YEAR(SepSun1+31)=CalendarYear,MONTH(SepSun1+31)=9),SepSun1+31,""),IF(AND(YEAR(SepSun1+38)=CalendarYear,MONTH(SepSun1+38)=9),SepSun1+38,""))</f>
        <v/>
      </c>
      <c r="F46" s="24" t="str">
        <f>IF(DAY(SepSun1)=1,IF(AND(YEAR(SepSun1+32)=CalendarYear,MONTH(SepSun1+32)=9),SepSun1+32,""),IF(AND(YEAR(SepSun1+39)=CalendarYear,MONTH(SepSun1+39)=9),SepSun1+39,""))</f>
        <v/>
      </c>
      <c r="G46" s="24" t="str">
        <f>IF(DAY(SepSun1)=1,IF(AND(YEAR(SepSun1+33)=CalendarYear,MONTH(SepSun1+33)=9),SepSun1+33,""),IF(AND(YEAR(SepSun1+40)=CalendarYear,MONTH(SepSun1+40)=9),SepSun1+40,""))</f>
        <v/>
      </c>
      <c r="H46" s="24" t="str">
        <f>IF(DAY(SepSun1)=1,IF(AND(YEAR(SepSun1+34)=CalendarYear,MONTH(SepSun1+34)=9),SepSun1+34,""),IF(AND(YEAR(SepSun1+41)=CalendarYear,MONTH(SepSun1+41)=9),SepSun1+41,""))</f>
        <v/>
      </c>
      <c r="I46" s="24" t="str">
        <f>IF(DAY(SepSun1)=1,IF(AND(YEAR(SepSun1+35)=CalendarYear,MONTH(SepSun1+35)=9),SepSun1+35,""),IF(AND(YEAR(SepSun1+42)=CalendarYear,MONTH(SepSun1+42)=9),SepSun1+42,""))</f>
        <v/>
      </c>
      <c r="K46" s="24" t="str">
        <f>IF(DAY(OctSun1)=1,IF(AND(YEAR(OctSun1+29)=CalendarYear,MONTH(OctSun1+29)=10),OctSun1+29,""),IF(AND(YEAR(OctSun1+36)=CalendarYear,MONTH(OctSun1+36)=10),OctSun1+36,""))</f>
        <v/>
      </c>
      <c r="L46" s="24" t="str">
        <f>IF(DAY(OctSun1)=1,IF(AND(YEAR(OctSun1+30)=CalendarYear,MONTH(OctSun1+30)=10),OctSun1+30,""),IF(AND(YEAR(OctSun1+37)=CalendarYear,MONTH(OctSun1+37)=10),OctSun1+37,""))</f>
        <v/>
      </c>
      <c r="M46" s="24" t="str">
        <f>IF(DAY(OctSun1)=1,IF(AND(YEAR(OctSun1+31)=CalendarYear,MONTH(OctSun1+31)=10),OctSun1+31,""),IF(AND(YEAR(OctSun1+38)=CalendarYear,MONTH(OctSun1+38)=10),OctSun1+38,""))</f>
        <v/>
      </c>
      <c r="N46" s="24" t="str">
        <f>IF(DAY(OctSun1)=1,IF(AND(YEAR(OctSun1+32)=CalendarYear,MONTH(OctSun1+32)=10),OctSun1+32,""),IF(AND(YEAR(OctSun1+39)=CalendarYear,MONTH(OctSun1+39)=10),OctSun1+39,""))</f>
        <v/>
      </c>
      <c r="O46" s="24" t="str">
        <f>IF(DAY(OctSun1)=1,IF(AND(YEAR(OctSun1+33)=CalendarYear,MONTH(OctSun1+33)=10),OctSun1+33,""),IF(AND(YEAR(OctSun1+40)=CalendarYear,MONTH(OctSun1+40)=10),OctSun1+40,""))</f>
        <v/>
      </c>
      <c r="P46" s="24" t="str">
        <f>IF(DAY(OctSun1)=1,IF(AND(YEAR(OctSun1+34)=CalendarYear,MONTH(OctSun1+34)=10),OctSun1+34,""),IF(AND(YEAR(OctSun1+41)=CalendarYear,MONTH(OctSun1+41)=10),OctSun1+41,""))</f>
        <v/>
      </c>
      <c r="Q46" s="24" t="str">
        <f>IF(DAY(OctSun1)=1,IF(AND(YEAR(OctSun1+35)=CalendarYear,MONTH(OctSun1+35)=10),OctSun1+35,""),IF(AND(YEAR(OctSun1+42)=CalendarYear,MONTH(OctSun1+42)=10),OctSun1+42,""))</f>
        <v/>
      </c>
      <c r="S46" s="15"/>
      <c r="U46" s="40"/>
      <c r="V46" s="40"/>
      <c r="W46" s="40"/>
      <c r="X46" s="57"/>
      <c r="Y46" s="57"/>
    </row>
    <row r="47" spans="1:25" ht="15" customHeight="1" x14ac:dyDescent="0.3">
      <c r="A47" s="13" t="s">
        <v>41</v>
      </c>
      <c r="C47" s="14"/>
      <c r="D47" s="14"/>
      <c r="E47" s="14"/>
      <c r="F47" s="14"/>
      <c r="G47" s="14"/>
      <c r="H47" s="14"/>
      <c r="I47" s="14"/>
      <c r="S47" s="15"/>
      <c r="U47" s="40"/>
      <c r="V47" s="40"/>
      <c r="W47" s="40"/>
      <c r="X47" s="57"/>
      <c r="Y47" s="57"/>
    </row>
    <row r="48" spans="1:25" ht="15" customHeight="1" x14ac:dyDescent="0.3">
      <c r="A48" s="13" t="s">
        <v>34</v>
      </c>
      <c r="C48" s="54" t="s">
        <v>11</v>
      </c>
      <c r="D48" s="54"/>
      <c r="E48" s="54"/>
      <c r="F48" s="54"/>
      <c r="G48" s="54"/>
      <c r="H48" s="54"/>
      <c r="I48" s="54"/>
      <c r="K48" s="54" t="s">
        <v>12</v>
      </c>
      <c r="L48" s="54"/>
      <c r="M48" s="54"/>
      <c r="N48" s="54"/>
      <c r="O48" s="54"/>
      <c r="P48" s="54"/>
      <c r="Q48" s="54"/>
      <c r="S48" s="15"/>
      <c r="U48" s="40"/>
      <c r="V48" s="40"/>
      <c r="W48" s="40"/>
      <c r="X48" s="57"/>
      <c r="Y48" s="57"/>
    </row>
    <row r="49" spans="1:23" ht="15" customHeight="1" x14ac:dyDescent="0.3">
      <c r="A49" s="13" t="s">
        <v>42</v>
      </c>
      <c r="C49" s="21" t="s">
        <v>13</v>
      </c>
      <c r="D49" s="21" t="s">
        <v>14</v>
      </c>
      <c r="E49" s="21" t="s">
        <v>15</v>
      </c>
      <c r="F49" s="21" t="s">
        <v>16</v>
      </c>
      <c r="G49" s="21" t="s">
        <v>19</v>
      </c>
      <c r="H49" s="21" t="s">
        <v>17</v>
      </c>
      <c r="I49" s="21" t="s">
        <v>18</v>
      </c>
      <c r="J49" s="41"/>
      <c r="K49" s="21" t="s">
        <v>13</v>
      </c>
      <c r="L49" s="21" t="s">
        <v>14</v>
      </c>
      <c r="M49" s="21" t="s">
        <v>15</v>
      </c>
      <c r="N49" s="21" t="s">
        <v>16</v>
      </c>
      <c r="O49" s="21" t="s">
        <v>19</v>
      </c>
      <c r="P49" s="21" t="s">
        <v>17</v>
      </c>
      <c r="Q49" s="21" t="s">
        <v>18</v>
      </c>
      <c r="S49" s="15"/>
      <c r="U49" s="40"/>
      <c r="V49" s="40"/>
      <c r="W49" s="40"/>
    </row>
    <row r="50" spans="1:23" ht="15" customHeight="1" x14ac:dyDescent="0.3">
      <c r="A50" s="13"/>
      <c r="C50" s="24">
        <f>IF(DAY(NovSun1)=1,"",IF(AND(YEAR(NovSun1+1)=CalendarYear,MONTH(NovSun1+1)=11),NovSun1+1,""))</f>
        <v>44136</v>
      </c>
      <c r="D50" s="24">
        <f>IF(DAY(NovSun1)=1,"",IF(AND(YEAR(NovSun1+2)=CalendarYear,MONTH(NovSun1+2)=11),NovSun1+2,""))</f>
        <v>44137</v>
      </c>
      <c r="E50" s="24">
        <f>IF(DAY(NovSun1)=1,"",IF(AND(YEAR(NovSun1+3)=CalendarYear,MONTH(NovSun1+3)=11),NovSun1+3,""))</f>
        <v>44138</v>
      </c>
      <c r="F50" s="24">
        <f>IF(DAY(NovSun1)=1,"",IF(AND(YEAR(NovSun1+4)=CalendarYear,MONTH(NovSun1+4)=11),NovSun1+4,""))</f>
        <v>44139</v>
      </c>
      <c r="G50" s="24">
        <f>IF(DAY(NovSun1)=1,"",IF(AND(YEAR(NovSun1+5)=CalendarYear,MONTH(NovSun1+5)=11),NovSun1+5,""))</f>
        <v>44140</v>
      </c>
      <c r="H50" s="24">
        <f>IF(DAY(NovSun1)=1,"",IF(AND(YEAR(NovSun1+6)=CalendarYear,MONTH(NovSun1+6)=11),NovSun1+6,""))</f>
        <v>44141</v>
      </c>
      <c r="I50" s="24">
        <f>IF(DAY(NovSun1)=1,IF(AND(YEAR(NovSun1)=CalendarYear,MONTH(NovSun1)=11),NovSun1,""),IF(AND(YEAR(NovSun1+7)=CalendarYear,MONTH(NovSun1+7)=11),NovSun1+7,""))</f>
        <v>44142</v>
      </c>
      <c r="K50" s="24" t="str">
        <f>IF(DAY(DecSun1)=1,"",IF(AND(YEAR(DecSun1+1)=CalendarYear,MONTH(DecSun1+1)=12),DecSun1+1,""))</f>
        <v/>
      </c>
      <c r="L50" s="24" t="str">
        <f>IF(DAY(DecSun1)=1,"",IF(AND(YEAR(DecSun1+2)=CalendarYear,MONTH(DecSun1+2)=12),DecSun1+2,""))</f>
        <v/>
      </c>
      <c r="M50" s="24">
        <f>IF(DAY(DecSun1)=1,"",IF(AND(YEAR(DecSun1+3)=CalendarYear,MONTH(DecSun1+3)=12),DecSun1+3,""))</f>
        <v>44166</v>
      </c>
      <c r="N50" s="24">
        <f>IF(DAY(DecSun1)=1,"",IF(AND(YEAR(DecSun1+4)=CalendarYear,MONTH(DecSun1+4)=12),DecSun1+4,""))</f>
        <v>44167</v>
      </c>
      <c r="O50" s="24">
        <f>IF(DAY(DecSun1)=1,"",IF(AND(YEAR(DecSun1+5)=CalendarYear,MONTH(DecSun1+5)=12),DecSun1+5,""))</f>
        <v>44168</v>
      </c>
      <c r="P50" s="24">
        <f>IF(DAY(DecSun1)=1,"",IF(AND(YEAR(DecSun1+6)=CalendarYear,MONTH(DecSun1+6)=12),DecSun1+6,""))</f>
        <v>44169</v>
      </c>
      <c r="Q50" s="24">
        <f>IF(DAY(DecSun1)=1,IF(AND(YEAR(DecSun1)=CalendarYear,MONTH(DecSun1)=12),DecSun1,""),IF(AND(YEAR(DecSun1+7)=CalendarYear,MONTH(DecSun1+7)=12),DecSun1+7,""))</f>
        <v>44170</v>
      </c>
      <c r="S50" s="15"/>
      <c r="U50" s="42"/>
      <c r="V50" s="42"/>
      <c r="W50" s="42"/>
    </row>
    <row r="51" spans="1:23" ht="15" customHeight="1" x14ac:dyDescent="0.25">
      <c r="A51" s="13" t="s">
        <v>43</v>
      </c>
      <c r="C51" s="24">
        <f>IF(DAY(NovSun1)=1,IF(AND(YEAR(NovSun1+1)=CalendarYear,MONTH(NovSun1+1)=11),NovSun1+1,""),IF(AND(YEAR(NovSun1+8)=CalendarYear,MONTH(NovSun1+8)=11),NovSun1+8,""))</f>
        <v>44143</v>
      </c>
      <c r="D51" s="49">
        <v>9</v>
      </c>
      <c r="E51" s="24">
        <f>IF(DAY(NovSun1)=1,IF(AND(YEAR(NovSun1+3)=CalendarYear,MONTH(NovSun1+3)=11),NovSun1+3,""),IF(AND(YEAR(NovSun1+10)=CalendarYear,MONTH(NovSun1+10)=11),NovSun1+10,""))</f>
        <v>44145</v>
      </c>
      <c r="F51" s="24">
        <f>IF(DAY(NovSun1)=1,IF(AND(YEAR(NovSun1+4)=CalendarYear,MONTH(NovSun1+4)=11),NovSun1+4,""),IF(AND(YEAR(NovSun1+11)=CalendarYear,MONTH(NovSun1+11)=11),NovSun1+11,""))</f>
        <v>44146</v>
      </c>
      <c r="G51" s="24">
        <f>IF(DAY(NovSun1)=1,IF(AND(YEAR(NovSun1+5)=CalendarYear,MONTH(NovSun1+5)=11),NovSun1+5,""),IF(AND(YEAR(NovSun1+12)=CalendarYear,MONTH(NovSun1+12)=11),NovSun1+12,""))</f>
        <v>44147</v>
      </c>
      <c r="H51" s="24">
        <f>IF(DAY(NovSun1)=1,IF(AND(YEAR(NovSun1+6)=CalendarYear,MONTH(NovSun1+6)=11),NovSun1+6,""),IF(AND(YEAR(NovSun1+13)=CalendarYear,MONTH(NovSun1+13)=11),NovSun1+13,""))</f>
        <v>44148</v>
      </c>
      <c r="I51" s="24">
        <f>IF(DAY(NovSun1)=1,IF(AND(YEAR(NovSun1+7)=CalendarYear,MONTH(NovSun1+7)=11),NovSun1+7,""),IF(AND(YEAR(NovSun1+14)=CalendarYear,MONTH(NovSun1+14)=11),NovSun1+14,""))</f>
        <v>44149</v>
      </c>
      <c r="K51" s="24">
        <f>IF(DAY(DecSun1)=1,IF(AND(YEAR(DecSun1+1)=CalendarYear,MONTH(DecSun1+1)=12),DecSun1+1,""),IF(AND(YEAR(DecSun1+8)=CalendarYear,MONTH(DecSun1+8)=12),DecSun1+8,""))</f>
        <v>44171</v>
      </c>
      <c r="L51" s="24">
        <f>IF(DAY(DecSun1)=1,IF(AND(YEAR(DecSun1+2)=CalendarYear,MONTH(DecSun1+2)=12),DecSun1+2,""),IF(AND(YEAR(DecSun1+9)=CalendarYear,MONTH(DecSun1+9)=12),DecSun1+9,""))</f>
        <v>44172</v>
      </c>
      <c r="M51" s="24">
        <f>IF(DAY(DecSun1)=1,IF(AND(YEAR(DecSun1+3)=CalendarYear,MONTH(DecSun1+3)=12),DecSun1+3,""),IF(AND(YEAR(DecSun1+10)=CalendarYear,MONTH(DecSun1+10)=12),DecSun1+10,""))</f>
        <v>44173</v>
      </c>
      <c r="N51" s="24">
        <f>IF(DAY(DecSun1)=1,IF(AND(YEAR(DecSun1+4)=CalendarYear,MONTH(DecSun1+4)=12),DecSun1+4,""),IF(AND(YEAR(DecSun1+11)=CalendarYear,MONTH(DecSun1+11)=12),DecSun1+11,""))</f>
        <v>44174</v>
      </c>
      <c r="O51" s="24">
        <f>IF(DAY(DecSun1)=1,IF(AND(YEAR(DecSun1+5)=CalendarYear,MONTH(DecSun1+5)=12),DecSun1+5,""),IF(AND(YEAR(DecSun1+12)=CalendarYear,MONTH(DecSun1+12)=12),DecSun1+12,""))</f>
        <v>44175</v>
      </c>
      <c r="P51" s="24">
        <f>IF(DAY(DecSun1)=1,IF(AND(YEAR(DecSun1+6)=CalendarYear,MONTH(DecSun1+6)=12),DecSun1+6,""),IF(AND(YEAR(DecSun1+13)=CalendarYear,MONTH(DecSun1+13)=12),DecSun1+13,""))</f>
        <v>44176</v>
      </c>
      <c r="Q51" s="24">
        <f>IF(DAY(DecSun1)=1,IF(AND(YEAR(DecSun1+7)=CalendarYear,MONTH(DecSun1+7)=12),DecSun1+7,""),IF(AND(YEAR(DecSun1+14)=CalendarYear,MONTH(DecSun1+14)=12),DecSun1+14,""))</f>
        <v>44177</v>
      </c>
      <c r="S51" s="15"/>
      <c r="U51" s="56"/>
      <c r="V51" s="43"/>
      <c r="W51" s="43"/>
    </row>
    <row r="52" spans="1:23" ht="15" customHeight="1" x14ac:dyDescent="0.25">
      <c r="C52" s="24">
        <f>IF(DAY(NovSun1)=1,IF(AND(YEAR(NovSun1+8)=CalendarYear,MONTH(NovSun1+8)=11),NovSun1+8,""),IF(AND(YEAR(NovSun1+15)=CalendarYear,MONTH(NovSun1+15)=11),NovSun1+15,""))</f>
        <v>44150</v>
      </c>
      <c r="D52" s="24">
        <f>IF(DAY(NovSun1)=1,IF(AND(YEAR(NovSun1+9)=CalendarYear,MONTH(NovSun1+9)=11),NovSun1+9,""),IF(AND(YEAR(NovSun1+16)=CalendarYear,MONTH(NovSun1+16)=11),NovSun1+16,""))</f>
        <v>44151</v>
      </c>
      <c r="E52" s="24">
        <f>IF(DAY(NovSun1)=1,IF(AND(YEAR(NovSun1+10)=CalendarYear,MONTH(NovSun1+10)=11),NovSun1+10,""),IF(AND(YEAR(NovSun1+17)=CalendarYear,MONTH(NovSun1+17)=11),NovSun1+17,""))</f>
        <v>44152</v>
      </c>
      <c r="F52" s="24">
        <f>IF(DAY(NovSun1)=1,IF(AND(YEAR(NovSun1+11)=CalendarYear,MONTH(NovSun1+11)=11),NovSun1+11,""),IF(AND(YEAR(NovSun1+18)=CalendarYear,MONTH(NovSun1+18)=11),NovSun1+18,""))</f>
        <v>44153</v>
      </c>
      <c r="G52" s="24">
        <f>IF(DAY(NovSun1)=1,IF(AND(YEAR(NovSun1+12)=CalendarYear,MONTH(NovSun1+12)=11),NovSun1+12,""),IF(AND(YEAR(NovSun1+19)=CalendarYear,MONTH(NovSun1+19)=11),NovSun1+19,""))</f>
        <v>44154</v>
      </c>
      <c r="H52" s="24">
        <f>IF(DAY(NovSun1)=1,IF(AND(YEAR(NovSun1+13)=CalendarYear,MONTH(NovSun1+13)=11),NovSun1+13,""),IF(AND(YEAR(NovSun1+20)=CalendarYear,MONTH(NovSun1+20)=11),NovSun1+20,""))</f>
        <v>44155</v>
      </c>
      <c r="I52" s="24">
        <f>IF(DAY(NovSun1)=1,IF(AND(YEAR(NovSun1+14)=CalendarYear,MONTH(NovSun1+14)=11),NovSun1+14,""),IF(AND(YEAR(NovSun1+21)=CalendarYear,MONTH(NovSun1+21)=11),NovSun1+21,""))</f>
        <v>44156</v>
      </c>
      <c r="K52" s="24">
        <f>IF(DAY(DecSun1)=1,IF(AND(YEAR(DecSun1+8)=CalendarYear,MONTH(DecSun1+8)=12),DecSun1+8,""),IF(AND(YEAR(DecSun1+15)=CalendarYear,MONTH(DecSun1+15)=12),DecSun1+15,""))</f>
        <v>44178</v>
      </c>
      <c r="L52" s="49">
        <v>14</v>
      </c>
      <c r="M52" s="24">
        <f>IF(DAY(DecSun1)=1,IF(AND(YEAR(DecSun1+10)=CalendarYear,MONTH(DecSun1+10)=12),DecSun1+10,""),IF(AND(YEAR(DecSun1+17)=CalendarYear,MONTH(DecSun1+17)=12),DecSun1+17,""))</f>
        <v>44180</v>
      </c>
      <c r="N52" s="24">
        <f>IF(DAY(DecSun1)=1,IF(AND(YEAR(DecSun1+11)=CalendarYear,MONTH(DecSun1+11)=12),DecSun1+11,""),IF(AND(YEAR(DecSun1+18)=CalendarYear,MONTH(DecSun1+18)=12),DecSun1+18,""))</f>
        <v>44181</v>
      </c>
      <c r="O52" s="24">
        <f>IF(DAY(DecSun1)=1,IF(AND(YEAR(DecSun1+12)=CalendarYear,MONTH(DecSun1+12)=12),DecSun1+12,""),IF(AND(YEAR(DecSun1+19)=CalendarYear,MONTH(DecSun1+19)=12),DecSun1+19,""))</f>
        <v>44182</v>
      </c>
      <c r="P52" s="24">
        <f>IF(DAY(DecSun1)=1,IF(AND(YEAR(DecSun1+13)=CalendarYear,MONTH(DecSun1+13)=12),DecSun1+13,""),IF(AND(YEAR(DecSun1+20)=CalendarYear,MONTH(DecSun1+20)=12),DecSun1+20,""))</f>
        <v>44183</v>
      </c>
      <c r="Q52" s="24">
        <f>IF(DAY(DecSun1)=1,IF(AND(YEAR(DecSun1+14)=CalendarYear,MONTH(DecSun1+14)=12),DecSun1+14,""),IF(AND(YEAR(DecSun1+21)=CalendarYear,MONTH(DecSun1+21)=12),DecSun1+21,""))</f>
        <v>44184</v>
      </c>
      <c r="S52" s="15"/>
      <c r="U52" s="56"/>
      <c r="V52" s="43"/>
      <c r="W52" s="43"/>
    </row>
    <row r="53" spans="1:23" ht="15" customHeight="1" x14ac:dyDescent="0.25">
      <c r="C53" s="24">
        <f>IF(DAY(NovSun1)=1,IF(AND(YEAR(NovSun1+15)=CalendarYear,MONTH(NovSun1+15)=11),NovSun1+15,""),IF(AND(YEAR(NovSun1+22)=CalendarYear,MONTH(NovSun1+22)=11),NovSun1+22,""))</f>
        <v>44157</v>
      </c>
      <c r="D53" s="24">
        <f>IF(DAY(NovSun1)=1,IF(AND(YEAR(NovSun1+16)=CalendarYear,MONTH(NovSun1+16)=11),NovSun1+16,""),IF(AND(YEAR(NovSun1+23)=CalendarYear,MONTH(NovSun1+23)=11),NovSun1+23,""))</f>
        <v>44158</v>
      </c>
      <c r="E53" s="24">
        <f>IF(DAY(NovSun1)=1,IF(AND(YEAR(NovSun1+17)=CalendarYear,MONTH(NovSun1+17)=11),NovSun1+17,""),IF(AND(YEAR(NovSun1+24)=CalendarYear,MONTH(NovSun1+24)=11),NovSun1+24,""))</f>
        <v>44159</v>
      </c>
      <c r="F53" s="24">
        <f>IF(DAY(NovSun1)=1,IF(AND(YEAR(NovSun1+18)=CalendarYear,MONTH(NovSun1+18)=11),NovSun1+18,""),IF(AND(YEAR(NovSun1+25)=CalendarYear,MONTH(NovSun1+25)=11),NovSun1+25,""))</f>
        <v>44160</v>
      </c>
      <c r="G53" s="24">
        <f>IF(DAY(NovSun1)=1,IF(AND(YEAR(NovSun1+19)=CalendarYear,MONTH(NovSun1+19)=11),NovSun1+19,""),IF(AND(YEAR(NovSun1+26)=CalendarYear,MONTH(NovSun1+26)=11),NovSun1+26,""))</f>
        <v>44161</v>
      </c>
      <c r="H53" s="24">
        <f>IF(DAY(NovSun1)=1,IF(AND(YEAR(NovSun1+20)=CalendarYear,MONTH(NovSun1+20)=11),NovSun1+20,""),IF(AND(YEAR(NovSun1+27)=CalendarYear,MONTH(NovSun1+27)=11),NovSun1+27,""))</f>
        <v>44162</v>
      </c>
      <c r="I53" s="24">
        <f>IF(DAY(NovSun1)=1,IF(AND(YEAR(NovSun1+21)=CalendarYear,MONTH(NovSun1+21)=11),NovSun1+21,""),IF(AND(YEAR(NovSun1+28)=CalendarYear,MONTH(NovSun1+28)=11),NovSun1+28,""))</f>
        <v>44163</v>
      </c>
      <c r="K53" s="24">
        <f>IF(DAY(DecSun1)=1,IF(AND(YEAR(DecSun1+15)=CalendarYear,MONTH(DecSun1+15)=12),DecSun1+15,""),IF(AND(YEAR(DecSun1+22)=CalendarYear,MONTH(DecSun1+22)=12),DecSun1+22,""))</f>
        <v>44185</v>
      </c>
      <c r="L53" s="24">
        <f>IF(DAY(DecSun1)=1,IF(AND(YEAR(DecSun1+16)=CalendarYear,MONTH(DecSun1+16)=12),DecSun1+16,""),IF(AND(YEAR(DecSun1+23)=CalendarYear,MONTH(DecSun1+23)=12),DecSun1+23,""))</f>
        <v>44186</v>
      </c>
      <c r="M53" s="24">
        <f>IF(DAY(DecSun1)=1,IF(AND(YEAR(DecSun1+17)=CalendarYear,MONTH(DecSun1+17)=12),DecSun1+17,""),IF(AND(YEAR(DecSun1+24)=CalendarYear,MONTH(DecSun1+24)=12),DecSun1+24,""))</f>
        <v>44187</v>
      </c>
      <c r="N53" s="24">
        <f>IF(DAY(DecSun1)=1,IF(AND(YEAR(DecSun1+18)=CalendarYear,MONTH(DecSun1+18)=12),DecSun1+18,""),IF(AND(YEAR(DecSun1+25)=CalendarYear,MONTH(DecSun1+25)=12),DecSun1+25,""))</f>
        <v>44188</v>
      </c>
      <c r="O53" s="24">
        <f>IF(DAY(DecSun1)=1,IF(AND(YEAR(DecSun1+19)=CalendarYear,MONTH(DecSun1+19)=12),DecSun1+19,""),IF(AND(YEAR(DecSun1+26)=CalendarYear,MONTH(DecSun1+26)=12),DecSun1+26,""))</f>
        <v>44189</v>
      </c>
      <c r="P53" s="24">
        <f>IF(DAY(DecSun1)=1,IF(AND(YEAR(DecSun1+20)=CalendarYear,MONTH(DecSun1+20)=12),DecSun1+20,""),IF(AND(YEAR(DecSun1+27)=CalendarYear,MONTH(DecSun1+27)=12),DecSun1+27,""))</f>
        <v>44190</v>
      </c>
      <c r="Q53" s="24">
        <f>IF(DAY(DecSun1)=1,IF(AND(YEAR(DecSun1+21)=CalendarYear,MONTH(DecSun1+21)=12),DecSun1+21,""),IF(AND(YEAR(DecSun1+28)=CalendarYear,MONTH(DecSun1+28)=12),DecSun1+28,""))</f>
        <v>44191</v>
      </c>
      <c r="S53" s="15"/>
      <c r="U53" s="56"/>
      <c r="V53" s="43"/>
      <c r="W53" s="43"/>
    </row>
    <row r="54" spans="1:23" ht="15" customHeight="1" x14ac:dyDescent="0.25">
      <c r="C54" s="24">
        <f>IF(DAY(NovSun1)=1,IF(AND(YEAR(NovSun1+22)=CalendarYear,MONTH(NovSun1+22)=11),NovSun1+22,""),IF(AND(YEAR(NovSun1+29)=CalendarYear,MONTH(NovSun1+29)=11),NovSun1+29,""))</f>
        <v>44164</v>
      </c>
      <c r="D54" s="24">
        <f>IF(DAY(NovSun1)=1,IF(AND(YEAR(NovSun1+23)=CalendarYear,MONTH(NovSun1+23)=11),NovSun1+23,""),IF(AND(YEAR(NovSun1+30)=CalendarYear,MONTH(NovSun1+30)=11),NovSun1+30,""))</f>
        <v>44165</v>
      </c>
      <c r="E54" s="24" t="str">
        <f>IF(DAY(NovSun1)=1,IF(AND(YEAR(NovSun1+24)=CalendarYear,MONTH(NovSun1+24)=11),NovSun1+24,""),IF(AND(YEAR(NovSun1+31)=CalendarYear,MONTH(NovSun1+31)=11),NovSun1+31,""))</f>
        <v/>
      </c>
      <c r="F54" s="24" t="str">
        <f>IF(DAY(NovSun1)=1,IF(AND(YEAR(NovSun1+25)=CalendarYear,MONTH(NovSun1+25)=11),NovSun1+25,""),IF(AND(YEAR(NovSun1+32)=CalendarYear,MONTH(NovSun1+32)=11),NovSun1+32,""))</f>
        <v/>
      </c>
      <c r="G54" s="24" t="str">
        <f>IF(DAY(NovSun1)=1,IF(AND(YEAR(NovSun1+26)=CalendarYear,MONTH(NovSun1+26)=11),NovSun1+26,""),IF(AND(YEAR(NovSun1+33)=CalendarYear,MONTH(NovSun1+33)=11),NovSun1+33,""))</f>
        <v/>
      </c>
      <c r="H54" s="24" t="str">
        <f>IF(DAY(NovSun1)=1,IF(AND(YEAR(NovSun1+27)=CalendarYear,MONTH(NovSun1+27)=11),NovSun1+27,""),IF(AND(YEAR(NovSun1+34)=CalendarYear,MONTH(NovSun1+34)=11),NovSun1+34,""))</f>
        <v/>
      </c>
      <c r="I54" s="24" t="str">
        <f>IF(DAY(NovSun1)=1,IF(AND(YEAR(NovSun1+28)=CalendarYear,MONTH(NovSun1+28)=11),NovSun1+28,""),IF(AND(YEAR(NovSun1+35)=CalendarYear,MONTH(NovSun1+35)=11),NovSun1+35,""))</f>
        <v/>
      </c>
      <c r="K54" s="24">
        <f>IF(DAY(DecSun1)=1,IF(AND(YEAR(DecSun1+22)=CalendarYear,MONTH(DecSun1+22)=12),DecSun1+22,""),IF(AND(YEAR(DecSun1+29)=CalendarYear,MONTH(DecSun1+29)=12),DecSun1+29,""))</f>
        <v>44192</v>
      </c>
      <c r="L54" s="24">
        <f>IF(DAY(DecSun1)=1,IF(AND(YEAR(DecSun1+23)=CalendarYear,MONTH(DecSun1+23)=12),DecSun1+23,""),IF(AND(YEAR(DecSun1+30)=CalendarYear,MONTH(DecSun1+30)=12),DecSun1+30,""))</f>
        <v>44193</v>
      </c>
      <c r="M54" s="24">
        <f>IF(DAY(DecSun1)=1,IF(AND(YEAR(DecSun1+24)=CalendarYear,MONTH(DecSun1+24)=12),DecSun1+24,""),IF(AND(YEAR(DecSun1+31)=CalendarYear,MONTH(DecSun1+31)=12),DecSun1+31,""))</f>
        <v>44194</v>
      </c>
      <c r="N54" s="24">
        <f>IF(DAY(DecSun1)=1,IF(AND(YEAR(DecSun1+25)=CalendarYear,MONTH(DecSun1+25)=12),DecSun1+25,""),IF(AND(YEAR(DecSun1+32)=CalendarYear,MONTH(DecSun1+32)=12),DecSun1+32,""))</f>
        <v>44195</v>
      </c>
      <c r="O54" s="24">
        <f>IF(DAY(DecSun1)=1,IF(AND(YEAR(DecSun1+26)=CalendarYear,MONTH(DecSun1+26)=12),DecSun1+26,""),IF(AND(YEAR(DecSun1+33)=CalendarYear,MONTH(DecSun1+33)=12),DecSun1+33,""))</f>
        <v>44196</v>
      </c>
      <c r="P54" s="24" t="str">
        <f>IF(DAY(DecSun1)=1,IF(AND(YEAR(DecSun1+27)=CalendarYear,MONTH(DecSun1+27)=12),DecSun1+27,""),IF(AND(YEAR(DecSun1+34)=CalendarYear,MONTH(DecSun1+34)=12),DecSun1+34,""))</f>
        <v/>
      </c>
      <c r="Q54" s="24" t="str">
        <f>IF(DAY(DecSun1)=1,IF(AND(YEAR(DecSun1+28)=CalendarYear,MONTH(DecSun1+28)=12),DecSun1+28,""),IF(AND(YEAR(DecSun1+35)=CalendarYear,MONTH(DecSun1+35)=12),DecSun1+35,""))</f>
        <v/>
      </c>
      <c r="S54" s="15"/>
      <c r="U54" s="56"/>
      <c r="V54" s="43"/>
      <c r="W54" s="43"/>
    </row>
    <row r="55" spans="1:23" ht="15" customHeight="1" x14ac:dyDescent="0.25">
      <c r="C55" s="24" t="str">
        <f>IF(DAY(NovSun1)=1,IF(AND(YEAR(NovSun1+29)=CalendarYear,MONTH(NovSun1+29)=11),NovSun1+29,""),IF(AND(YEAR(NovSun1+36)=CalendarYear,MONTH(NovSun1+36)=11),NovSun1+36,""))</f>
        <v/>
      </c>
      <c r="D55" s="24" t="str">
        <f>IF(DAY(NovSun1)=1,IF(AND(YEAR(NovSun1+30)=CalendarYear,MONTH(NovSun1+30)=11),NovSun1+30,""),IF(AND(YEAR(NovSun1+37)=CalendarYear,MONTH(NovSun1+37)=11),NovSun1+37,""))</f>
        <v/>
      </c>
      <c r="E55" s="24" t="str">
        <f>IF(DAY(NovSun1)=1,IF(AND(YEAR(NovSun1+31)=CalendarYear,MONTH(NovSun1+31)=11),NovSun1+31,""),IF(AND(YEAR(NovSun1+38)=CalendarYear,MONTH(NovSun1+38)=11),NovSun1+38,""))</f>
        <v/>
      </c>
      <c r="F55" s="24" t="str">
        <f>IF(DAY(NovSun1)=1,IF(AND(YEAR(NovSun1+32)=CalendarYear,MONTH(NovSun1+32)=11),NovSun1+32,""),IF(AND(YEAR(NovSun1+39)=CalendarYear,MONTH(NovSun1+39)=11),NovSun1+39,""))</f>
        <v/>
      </c>
      <c r="G55" s="24" t="str">
        <f>IF(DAY(NovSun1)=1,IF(AND(YEAR(NovSun1+33)=CalendarYear,MONTH(NovSun1+33)=11),NovSun1+33,""),IF(AND(YEAR(NovSun1+40)=CalendarYear,MONTH(NovSun1+40)=11),NovSun1+40,""))</f>
        <v/>
      </c>
      <c r="H55" s="24" t="str">
        <f>IF(DAY(NovSun1)=1,IF(AND(YEAR(NovSun1+34)=CalendarYear,MONTH(NovSun1+34)=11),NovSun1+34,""),IF(AND(YEAR(NovSun1+41)=CalendarYear,MONTH(NovSun1+41)=11),NovSun1+41,""))</f>
        <v/>
      </c>
      <c r="I55" s="24" t="str">
        <f>IF(DAY(NovSun1)=1,IF(AND(YEAR(NovSun1+35)=CalendarYear,MONTH(NovSun1+35)=11),NovSun1+35,""),IF(AND(YEAR(NovSun1+42)=CalendarYear,MONTH(NovSun1+42)=11),NovSun1+42,""))</f>
        <v/>
      </c>
      <c r="K55" s="24" t="str">
        <f>IF(DAY(DecSun1)=1,IF(AND(YEAR(DecSun1+29)=CalendarYear,MONTH(DecSun1+29)=12),DecSun1+29,""),IF(AND(YEAR(DecSun1+36)=CalendarYear,MONTH(DecSun1+36)=12),DecSun1+36,""))</f>
        <v/>
      </c>
      <c r="L55" s="24" t="str">
        <f>IF(DAY(DecSun1)=1,IF(AND(YEAR(DecSun1+30)=CalendarYear,MONTH(DecSun1+30)=12),DecSun1+30,""),IF(AND(YEAR(DecSun1+37)=CalendarYear,MONTH(DecSun1+37)=12),DecSun1+37,""))</f>
        <v/>
      </c>
      <c r="M55" s="24" t="str">
        <f>IF(DAY(DecSun1)=1,IF(AND(YEAR(DecSun1+31)=CalendarYear,MONTH(DecSun1+31)=12),DecSun1+31,""),IF(AND(YEAR(DecSun1+38)=CalendarYear,MONTH(DecSun1+38)=12),DecSun1+38,""))</f>
        <v/>
      </c>
      <c r="N55" s="24" t="str">
        <f>IF(DAY(DecSun1)=1,IF(AND(YEAR(DecSun1+32)=CalendarYear,MONTH(DecSun1+32)=12),DecSun1+32,""),IF(AND(YEAR(DecSun1+39)=CalendarYear,MONTH(DecSun1+39)=12),DecSun1+39,""))</f>
        <v/>
      </c>
      <c r="O55" s="24" t="str">
        <f>IF(DAY(DecSun1)=1,IF(AND(YEAR(DecSun1+33)=CalendarYear,MONTH(DecSun1+33)=12),DecSun1+33,""),IF(AND(YEAR(DecSun1+40)=CalendarYear,MONTH(DecSun1+40)=12),DecSun1+40,""))</f>
        <v/>
      </c>
      <c r="P55" s="24" t="str">
        <f>IF(DAY(DecSun1)=1,IF(AND(YEAR(DecSun1+34)=CalendarYear,MONTH(DecSun1+34)=12),DecSun1+34,""),IF(AND(YEAR(DecSun1+41)=CalendarYear,MONTH(DecSun1+41)=12),DecSun1+41,""))</f>
        <v/>
      </c>
      <c r="Q55" s="24" t="str">
        <f>IF(DAY(DecSun1)=1,IF(AND(YEAR(DecSun1+35)=CalendarYear,MONTH(DecSun1+35)=12),DecSun1+35,""),IF(AND(YEAR(DecSun1+42)=CalendarYear,MONTH(DecSun1+42)=12),DecSun1+42,""))</f>
        <v/>
      </c>
      <c r="S55" s="15"/>
      <c r="U55" s="56"/>
      <c r="V55" s="43"/>
      <c r="W55" s="43"/>
    </row>
    <row r="56" spans="1:23" ht="15" customHeight="1" x14ac:dyDescent="0.25">
      <c r="K56" s="14"/>
      <c r="L56" s="14"/>
      <c r="M56" s="14"/>
      <c r="N56" s="14"/>
      <c r="O56" s="14"/>
      <c r="P56" s="14"/>
      <c r="Q56" s="14"/>
      <c r="U56" s="44"/>
      <c r="V56" s="44"/>
      <c r="W56" s="44"/>
    </row>
    <row r="57" spans="1:23" ht="15" customHeight="1" x14ac:dyDescent="0.25">
      <c r="U57" s="44"/>
      <c r="V57" s="44"/>
      <c r="W57" s="44"/>
    </row>
    <row r="58" spans="1:23" ht="15" customHeight="1" x14ac:dyDescent="0.25"/>
    <row r="59" spans="1:23" ht="15" customHeight="1" x14ac:dyDescent="0.25"/>
    <row r="60" spans="1:23" ht="15" customHeight="1" x14ac:dyDescent="0.25"/>
    <row r="61" spans="1:23" ht="15" customHeight="1" x14ac:dyDescent="0.25"/>
    <row r="62" spans="1:23" ht="15" customHeight="1" x14ac:dyDescent="0.25"/>
    <row r="63" spans="1:23" ht="15" customHeight="1" x14ac:dyDescent="0.25"/>
    <row r="64" spans="1:23" ht="15" customHeight="1" x14ac:dyDescent="0.25"/>
    <row r="65" ht="15" customHeight="1" x14ac:dyDescent="0.25"/>
    <row r="66" ht="15" customHeight="1" x14ac:dyDescent="0.25"/>
    <row r="67" ht="15" customHeight="1" x14ac:dyDescent="0.25"/>
    <row r="68" ht="15" customHeight="1" x14ac:dyDescent="0.25"/>
    <row r="69" ht="15" customHeight="1" x14ac:dyDescent="0.25"/>
  </sheetData>
  <mergeCells count="16">
    <mergeCell ref="X3:Y48"/>
    <mergeCell ref="C12:I12"/>
    <mergeCell ref="K12:Q12"/>
    <mergeCell ref="C21:I21"/>
    <mergeCell ref="K21:Q21"/>
    <mergeCell ref="C30:I30"/>
    <mergeCell ref="K30:Q30"/>
    <mergeCell ref="C1:F1"/>
    <mergeCell ref="B2:J2"/>
    <mergeCell ref="C3:I3"/>
    <mergeCell ref="K3:Q3"/>
    <mergeCell ref="U51:U55"/>
    <mergeCell ref="C39:I39"/>
    <mergeCell ref="K39:Q39"/>
    <mergeCell ref="C48:I48"/>
    <mergeCell ref="K48:Q48"/>
  </mergeCells>
  <phoneticPr fontId="4" type="noConversion"/>
  <dataValidations count="1">
    <dataValidation allowBlank="1" showInputMessage="1" showErrorMessage="1" errorTitle="Invalid Year" error="Enter a year from 1900 to 9999, or use the scroll bar to find a year." sqref="C1" xr:uid="{00000000-0002-0000-0000-000000000000}"/>
  </dataValidations>
  <printOptions horizontalCentered="1" verticalCentered="1"/>
  <pageMargins left="0.5" right="0.5" top="0.5" bottom="0.5" header="0.3" footer="0.3"/>
  <pageSetup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910982-F24E-49CE-AAE3-0CDBB69F7F11}">
  <ds:schemaRefs>
    <ds:schemaRef ds:uri="http://schemas.microsoft.com/sharepoint/v3/contenttype/forms"/>
  </ds:schemaRefs>
</ds:datastoreItem>
</file>

<file path=customXml/itemProps2.xml><?xml version="1.0" encoding="utf-8"?>
<ds:datastoreItem xmlns:ds="http://schemas.openxmlformats.org/officeDocument/2006/customXml" ds:itemID="{81477D36-9C31-4E01-8098-E1A11F5C4BF3}">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CE7B6DD9-B1A1-4CCF-BA6C-C388D2464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Start</vt:lpstr>
      <vt:lpstr>Yearly Calendar</vt:lpstr>
      <vt:lpstr>CalendarYear</vt:lpstr>
      <vt:lpstr>'Yearly Calendar'!Print_Area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2019-06-15T10:14:58Z</dcterms:created>
  <dcterms:modified xsi:type="dcterms:W3CDTF">2020-01-03T19:43:15Z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